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base Clienti" sheetId="2" state="visible" r:id="rId2"/>
    <sheet xmlns:r="http://schemas.openxmlformats.org/officeDocument/2006/relationships" name="Analisi" sheetId="3" state="visible" r:id="rId3"/>
    <sheet xmlns:r="http://schemas.openxmlformats.org/officeDocument/2006/relationships" name="Istruzioni" sheetId="4" state="visible" r:id="rId4"/>
  </sheets>
  <definedNames>
    <definedName name="_xlnm._FilterDatabase" localSheetId="1" hidden="1">'Database Clienti'!$A$1:$O$51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#,##0 €"/>
    <numFmt numFmtId="166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color rgb="001E3A8A"/>
      <sz val="24"/>
    </font>
    <font>
      <name val="Calibri"/>
      <i val="1"/>
      <color rgb="00666666"/>
      <sz val="10"/>
    </font>
    <font>
      <name val="Calibri"/>
      <b val="1"/>
      <color rgb="00666666"/>
      <sz val="11"/>
    </font>
    <font>
      <name val="Calibri"/>
      <b val="1"/>
      <color rgb="002C5F2D"/>
      <sz val="20"/>
    </font>
    <font>
      <name val="Calibri"/>
      <b val="1"/>
      <color rgb="0010B981"/>
      <sz val="20"/>
    </font>
    <font>
      <name val="Calibri"/>
      <b val="1"/>
      <color rgb="003B82F6"/>
      <sz val="20"/>
    </font>
    <font>
      <name val="Calibri"/>
      <b val="1"/>
      <color rgb="001E3A8A"/>
      <sz val="14"/>
    </font>
    <font>
      <name val="Calibri"/>
      <b val="1"/>
      <color rgb="001E3A8A"/>
      <sz val="16"/>
    </font>
    <font>
      <name val="Calibri"/>
      <b val="1"/>
      <color rgb="001E3A8A"/>
      <sz val="20"/>
    </font>
    <font>
      <name val="Calibri"/>
      <b val="1"/>
      <color rgb="00000000"/>
      <sz val="11"/>
    </font>
    <font>
      <name val="Calibri"/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9FAFB"/>
        <bgColor rgb="00F9FAFB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0" fillId="4" borderId="2" pivotButton="0" quotePrefix="0" xfId="0"/>
    <xf numFmtId="0" fontId="5" fillId="4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165" fontId="7" fillId="4" borderId="2" applyAlignment="1" pivotButton="0" quotePrefix="0" xfId="0">
      <alignment horizontal="center" vertical="center" wrapText="1"/>
    </xf>
    <xf numFmtId="0" fontId="8" fillId="0" borderId="0" pivotButton="0" quotePrefix="0" xfId="0"/>
    <xf numFmtId="0" fontId="1" fillId="2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166" fontId="0" fillId="0" borderId="2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left" vertical="center" wrapText="1"/>
    </xf>
    <xf numFmtId="164" fontId="0" fillId="3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164" fontId="0" fillId="0" borderId="2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165" fontId="0" fillId="0" borderId="2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Clienti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'Dashboard'!$B$11:$B$14</f>
            </numRef>
          </cat>
          <val>
            <numRef>
              <f>'Dashboard'!$C$11:$C$14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Clienti per Stato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'Dashboard'!$F$11:$F$14</f>
            </numRef>
          </cat>
          <val>
            <numRef>
              <f>'Dashboard'!$G$11:$G$14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14"/>
  <sheetViews>
    <sheetView workbookViewId="0">
      <selection activeCell="A1" sqref="A1"/>
    </sheetView>
  </sheetViews>
  <sheetFormatPr baseColWidth="8" defaultRowHeight="15"/>
  <cols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2">
      <c r="B2" s="1" t="inlineStr">
        <is>
          <t>DASHBOARD GESTIONE CLIENTI</t>
        </is>
      </c>
    </row>
    <row r="3">
      <c r="B3" s="2" t="inlineStr">
        <is>
          <t>Aggiornato al: 09/01/2026 19:04</t>
        </is>
      </c>
    </row>
    <row r="5">
      <c r="B5" s="3" t="inlineStr">
        <is>
          <t>Totale Clienti</t>
        </is>
      </c>
      <c r="C5" s="4" t="n"/>
      <c r="D5" s="3" t="inlineStr">
        <is>
          <t>Clienti Attivi</t>
        </is>
      </c>
      <c r="E5" s="4" t="n"/>
      <c r="F5" s="3" t="inlineStr">
        <is>
          <t>Valore Totale</t>
        </is>
      </c>
      <c r="G5" s="4" t="n"/>
    </row>
    <row r="6">
      <c r="B6" s="5">
        <f>COUNTA('Database Clienti'!B2:B1000)</f>
        <v/>
      </c>
      <c r="C6" s="4" t="n"/>
      <c r="D6" s="6">
        <f>COUNTIF('Database Clienti'!J:J,"Attivo")</f>
        <v/>
      </c>
      <c r="E6" s="4" t="n"/>
      <c r="F6" s="7">
        <f>SUM('Database Clienti'!M:M)</f>
        <v/>
      </c>
      <c r="G6" s="4" t="n"/>
    </row>
    <row r="9">
      <c r="B9" s="8" t="inlineStr">
        <is>
          <t>DISTRIBUZIONE PER CATEGORIA</t>
        </is>
      </c>
      <c r="F9" s="8" t="inlineStr">
        <is>
          <t>DISTRIBUZIONE PER STATO</t>
        </is>
      </c>
    </row>
    <row r="10">
      <c r="B10" s="9" t="inlineStr">
        <is>
          <t>Categoria</t>
        </is>
      </c>
      <c r="C10" s="9" t="inlineStr">
        <is>
          <t>Numero Clienti</t>
        </is>
      </c>
      <c r="D10" s="9" t="inlineStr">
        <is>
          <t>Percentuale</t>
        </is>
      </c>
      <c r="F10" s="9" t="inlineStr">
        <is>
          <t>Stato</t>
        </is>
      </c>
      <c r="G10" s="9" t="inlineStr">
        <is>
          <t>Numero Clienti</t>
        </is>
      </c>
      <c r="H10" s="9" t="inlineStr">
        <is>
          <t>Percentuale</t>
        </is>
      </c>
    </row>
    <row r="11">
      <c r="B11" s="10" t="inlineStr">
        <is>
          <t>Premium</t>
        </is>
      </c>
      <c r="C11" s="10">
        <f>COUNTIF('Database Clienti'!I:I,"Premium")</f>
        <v/>
      </c>
      <c r="D11" s="11">
        <f>C11/SUM(C11:C14)</f>
        <v/>
      </c>
      <c r="F11" s="10" t="inlineStr">
        <is>
          <t>Attivo</t>
        </is>
      </c>
      <c r="G11" s="10">
        <f>COUNTIF('Database Clienti'!J:J,"Attivo")</f>
        <v/>
      </c>
      <c r="H11" s="11">
        <f>G11/SUM(G11:G14)</f>
        <v/>
      </c>
    </row>
    <row r="12">
      <c r="B12" s="10" t="inlineStr">
        <is>
          <t>Standard</t>
        </is>
      </c>
      <c r="C12" s="10">
        <f>COUNTIF('Database Clienti'!I:I,"Standard")</f>
        <v/>
      </c>
      <c r="D12" s="11">
        <f>C12/SUM(C11:C14)</f>
        <v/>
      </c>
      <c r="F12" s="10" t="inlineStr">
        <is>
          <t>Inattivo</t>
        </is>
      </c>
      <c r="G12" s="10">
        <f>COUNTIF('Database Clienti'!J:J,"Inattivo")</f>
        <v/>
      </c>
      <c r="H12" s="11">
        <f>G12/SUM(G11:G14)</f>
        <v/>
      </c>
    </row>
    <row r="13">
      <c r="B13" s="10" t="inlineStr">
        <is>
          <t>Base</t>
        </is>
      </c>
      <c r="C13" s="10">
        <f>COUNTIF('Database Clienti'!I:I,"Base")</f>
        <v/>
      </c>
      <c r="D13" s="11">
        <f>C13/SUM(C11:C14)</f>
        <v/>
      </c>
      <c r="F13" s="10" t="inlineStr">
        <is>
          <t>Potenziale</t>
        </is>
      </c>
      <c r="G13" s="10">
        <f>COUNTIF('Database Clienti'!J:J,"Potenziale")</f>
        <v/>
      </c>
      <c r="H13" s="11">
        <f>G13/SUM(G11:G14)</f>
        <v/>
      </c>
    </row>
    <row r="14">
      <c r="B14" s="10" t="inlineStr">
        <is>
          <t>VIP</t>
        </is>
      </c>
      <c r="C14" s="10">
        <f>COUNTIF('Database Clienti'!I:I,"VIP")</f>
        <v/>
      </c>
      <c r="D14" s="11">
        <f>C14/SUM(C11:C14)</f>
        <v/>
      </c>
      <c r="F14" s="10" t="inlineStr">
        <is>
          <t>Ex Cliente</t>
        </is>
      </c>
      <c r="G14" s="10">
        <f>COUNTIF('Database Clienti'!J:J,"Ex Cliente")</f>
        <v/>
      </c>
      <c r="H14" s="11">
        <f>G14/SUM(G11:G14)</f>
        <v/>
      </c>
    </row>
  </sheetData>
  <mergeCells count="9">
    <mergeCell ref="B2:G2"/>
    <mergeCell ref="B5:C5"/>
    <mergeCell ref="B6:C6"/>
    <mergeCell ref="D5:E5"/>
    <mergeCell ref="D6:E6"/>
    <mergeCell ref="F5:G5"/>
    <mergeCell ref="F6:G6"/>
    <mergeCell ref="B9:D9"/>
    <mergeCell ref="F9:H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30" customWidth="1" min="3" max="3"/>
    <col width="18" customWidth="1" min="4" max="4"/>
    <col width="22" customWidth="1" min="5" max="5"/>
    <col width="25" customWidth="1" min="6" max="6"/>
    <col width="15" customWidth="1" min="7" max="7"/>
    <col width="10" customWidth="1" min="8" max="8"/>
    <col width="12" customWidth="1" min="9" max="9"/>
    <col width="12" customWidth="1" min="10" max="10"/>
    <col width="18" customWidth="1" min="11" max="11"/>
    <col width="18" customWidth="1" min="12" max="12"/>
    <col width="18" customWidth="1" min="13" max="13"/>
    <col width="15" customWidth="1" min="14" max="14"/>
    <col width="30" customWidth="1" min="15" max="15"/>
  </cols>
  <sheetData>
    <row r="1">
      <c r="A1" s="12" t="inlineStr">
        <is>
          <t>ID Cliente</t>
        </is>
      </c>
      <c r="B1" s="12" t="inlineStr">
        <is>
          <t>Nome Completo</t>
        </is>
      </c>
      <c r="C1" s="12" t="inlineStr">
        <is>
          <t>Email</t>
        </is>
      </c>
      <c r="D1" s="12" t="inlineStr">
        <is>
          <t>Telefono</t>
        </is>
      </c>
      <c r="E1" s="12" t="inlineStr">
        <is>
          <t>Azienda</t>
        </is>
      </c>
      <c r="F1" s="12" t="inlineStr">
        <is>
          <t>Indirizzo</t>
        </is>
      </c>
      <c r="G1" s="12" t="inlineStr">
        <is>
          <t>Città</t>
        </is>
      </c>
      <c r="H1" s="12" t="inlineStr">
        <is>
          <t>CAP</t>
        </is>
      </c>
      <c r="I1" s="12" t="inlineStr">
        <is>
          <t>Categoria</t>
        </is>
      </c>
      <c r="J1" s="12" t="inlineStr">
        <is>
          <t>Stato</t>
        </is>
      </c>
      <c r="K1" s="12" t="inlineStr">
        <is>
          <t>Data Registrazione</t>
        </is>
      </c>
      <c r="L1" s="12" t="inlineStr">
        <is>
          <t>Ultimo Contatto</t>
        </is>
      </c>
      <c r="M1" s="12" t="inlineStr">
        <is>
          <t>Valore Cliente (€)</t>
        </is>
      </c>
      <c r="N1" s="12" t="inlineStr">
        <is>
          <t>Numero Ordini</t>
        </is>
      </c>
      <c r="O1" s="12" t="inlineStr">
        <is>
          <t>Note</t>
        </is>
      </c>
    </row>
    <row r="2">
      <c r="A2" s="13" t="inlineStr">
        <is>
          <t>CL1002</t>
        </is>
      </c>
      <c r="B2" s="14" t="inlineStr">
        <is>
          <t>Mario Rossi</t>
        </is>
      </c>
      <c r="C2" s="13" t="inlineStr">
        <is>
          <t>mario.rossi@email.it</t>
        </is>
      </c>
      <c r="D2" s="13" t="inlineStr">
        <is>
          <t>+39 323 8024495</t>
        </is>
      </c>
      <c r="E2" s="14" t="inlineStr">
        <is>
          <t>Next Gen SRL</t>
        </is>
      </c>
      <c r="F2" s="14" t="inlineStr">
        <is>
          <t>Via Milano 59</t>
        </is>
      </c>
      <c r="G2" s="14" t="inlineStr">
        <is>
          <t>Firenze</t>
        </is>
      </c>
      <c r="H2" s="13" t="inlineStr">
        <is>
          <t>64692</t>
        </is>
      </c>
      <c r="I2" s="13" t="inlineStr">
        <is>
          <t>VIP</t>
        </is>
      </c>
      <c r="J2" s="13" t="inlineStr">
        <is>
          <t>Attivo</t>
        </is>
      </c>
      <c r="K2" s="15" t="n">
        <v>44994</v>
      </c>
      <c r="L2" s="15" t="n">
        <v>45061</v>
      </c>
      <c r="M2" s="13" t="n">
        <v>28440</v>
      </c>
      <c r="N2" s="13" t="n">
        <v>16</v>
      </c>
      <c r="O2" s="14" t="inlineStr">
        <is>
          <t>Ottimo feedback</t>
        </is>
      </c>
    </row>
    <row r="3">
      <c r="A3" s="10" t="inlineStr">
        <is>
          <t>CL1003</t>
        </is>
      </c>
      <c r="B3" s="16" t="inlineStr">
        <is>
          <t>Alessandro Greco</t>
        </is>
      </c>
      <c r="C3" s="10" t="inlineStr">
        <is>
          <t>alessandro.greco@email.it</t>
        </is>
      </c>
      <c r="D3" s="10" t="inlineStr">
        <is>
          <t>+39 309 5931305</t>
        </is>
      </c>
      <c r="E3" s="16" t="inlineStr">
        <is>
          <t>Marketing Pro</t>
        </is>
      </c>
      <c r="F3" s="16" t="inlineStr">
        <is>
          <t>Via Roma 77</t>
        </is>
      </c>
      <c r="G3" s="16" t="inlineStr">
        <is>
          <t>Venezia</t>
        </is>
      </c>
      <c r="H3" s="10" t="inlineStr">
        <is>
          <t>93491</t>
        </is>
      </c>
      <c r="I3" s="10" t="inlineStr">
        <is>
          <t>VIP</t>
        </is>
      </c>
      <c r="J3" s="10" t="inlineStr">
        <is>
          <t>Potenziale</t>
        </is>
      </c>
      <c r="K3" s="17" t="n">
        <v>45269</v>
      </c>
      <c r="L3" s="17" t="n">
        <v>45297</v>
      </c>
      <c r="M3" s="10" t="n">
        <v>23213</v>
      </c>
      <c r="N3" s="10" t="n">
        <v>4</v>
      </c>
      <c r="O3" s="16" t="inlineStr"/>
    </row>
    <row r="4">
      <c r="A4" s="13" t="inlineStr">
        <is>
          <t>CL1004</t>
        </is>
      </c>
      <c r="B4" s="14" t="inlineStr">
        <is>
          <t>Anna Ferrari</t>
        </is>
      </c>
      <c r="C4" s="13" t="inlineStr">
        <is>
          <t>anna.ferrari@email.it</t>
        </is>
      </c>
      <c r="D4" s="13" t="inlineStr">
        <is>
          <t>+39 317 2194875</t>
        </is>
      </c>
      <c r="E4" s="14" t="inlineStr">
        <is>
          <t>Future Tech</t>
        </is>
      </c>
      <c r="F4" s="14" t="inlineStr">
        <is>
          <t>Via Garibaldi 84</t>
        </is>
      </c>
      <c r="G4" s="14" t="inlineStr">
        <is>
          <t>Genova</t>
        </is>
      </c>
      <c r="H4" s="13" t="inlineStr">
        <is>
          <t>24355</t>
        </is>
      </c>
      <c r="I4" s="13" t="inlineStr">
        <is>
          <t>Premium</t>
        </is>
      </c>
      <c r="J4" s="13" t="inlineStr">
        <is>
          <t>Attivo</t>
        </is>
      </c>
      <c r="K4" s="15" t="n">
        <v>45289</v>
      </c>
      <c r="L4" s="15" t="n">
        <v>45377</v>
      </c>
      <c r="M4" s="13" t="n">
        <v>36799</v>
      </c>
      <c r="N4" s="13" t="n">
        <v>10</v>
      </c>
      <c r="O4" s="14" t="inlineStr">
        <is>
          <t>In fase di valutazione</t>
        </is>
      </c>
    </row>
    <row r="5">
      <c r="A5" s="10" t="inlineStr">
        <is>
          <t>CL1005</t>
        </is>
      </c>
      <c r="B5" s="16" t="inlineStr">
        <is>
          <t>Valentina Gallo</t>
        </is>
      </c>
      <c r="C5" s="10" t="inlineStr">
        <is>
          <t>valentina.gallo@email.it</t>
        </is>
      </c>
      <c r="D5" s="10" t="inlineStr">
        <is>
          <t>+39 328 2968397</t>
        </is>
      </c>
      <c r="E5" s="16" t="inlineStr">
        <is>
          <t>Digital Hub</t>
        </is>
      </c>
      <c r="F5" s="16" t="inlineStr">
        <is>
          <t>Via Milano 11</t>
        </is>
      </c>
      <c r="G5" s="16" t="inlineStr">
        <is>
          <t>Firenze</t>
        </is>
      </c>
      <c r="H5" s="10" t="inlineStr">
        <is>
          <t>22741</t>
        </is>
      </c>
      <c r="I5" s="10" t="inlineStr">
        <is>
          <t>Standard</t>
        </is>
      </c>
      <c r="J5" s="10" t="inlineStr">
        <is>
          <t>Attivo</t>
        </is>
      </c>
      <c r="K5" s="17" t="n">
        <v>45381</v>
      </c>
      <c r="L5" s="17" t="n">
        <v>45386</v>
      </c>
      <c r="M5" s="10" t="n">
        <v>25994</v>
      </c>
      <c r="N5" s="10" t="n">
        <v>6</v>
      </c>
      <c r="O5" s="16" t="inlineStr"/>
    </row>
    <row r="6">
      <c r="A6" s="13" t="inlineStr">
        <is>
          <t>CL1006</t>
        </is>
      </c>
      <c r="B6" s="14" t="inlineStr">
        <is>
          <t>Sofia Conti</t>
        </is>
      </c>
      <c r="C6" s="13" t="inlineStr">
        <is>
          <t>sofia.conti@email.it</t>
        </is>
      </c>
      <c r="D6" s="13" t="inlineStr">
        <is>
          <t>+39 330 6298639</t>
        </is>
      </c>
      <c r="E6" s="14" t="inlineStr">
        <is>
          <t>Global Services</t>
        </is>
      </c>
      <c r="F6" s="14" t="inlineStr">
        <is>
          <t>Via Dante 43</t>
        </is>
      </c>
      <c r="G6" s="14" t="inlineStr">
        <is>
          <t>Roma</t>
        </is>
      </c>
      <c r="H6" s="13" t="inlineStr">
        <is>
          <t>36392</t>
        </is>
      </c>
      <c r="I6" s="13" t="inlineStr">
        <is>
          <t>Premium</t>
        </is>
      </c>
      <c r="J6" s="13" t="inlineStr">
        <is>
          <t>Potenziale</t>
        </is>
      </c>
      <c r="K6" s="15" t="n">
        <v>45554</v>
      </c>
      <c r="L6" s="15" t="n">
        <v>45607</v>
      </c>
      <c r="M6" s="13" t="n">
        <v>23399</v>
      </c>
      <c r="N6" s="13" t="n">
        <v>11</v>
      </c>
      <c r="O6" s="14" t="inlineStr">
        <is>
          <t>Cliente affidabile</t>
        </is>
      </c>
    </row>
    <row r="7">
      <c r="A7" s="10" t="inlineStr">
        <is>
          <t>CL1007</t>
        </is>
      </c>
      <c r="B7" s="16" t="inlineStr">
        <is>
          <t>Giuseppe Verdi</t>
        </is>
      </c>
      <c r="C7" s="10" t="inlineStr">
        <is>
          <t>giuseppe.verdi@email.it</t>
        </is>
      </c>
      <c r="D7" s="10" t="inlineStr">
        <is>
          <t>+39 397 3310567</t>
        </is>
      </c>
      <c r="E7" s="16" t="inlineStr">
        <is>
          <t>Next Gen SRL</t>
        </is>
      </c>
      <c r="F7" s="16" t="inlineStr">
        <is>
          <t>Via Dante 27</t>
        </is>
      </c>
      <c r="G7" s="16" t="inlineStr">
        <is>
          <t>Bologna</t>
        </is>
      </c>
      <c r="H7" s="10" t="inlineStr">
        <is>
          <t>33700</t>
        </is>
      </c>
      <c r="I7" s="10" t="inlineStr">
        <is>
          <t>Premium</t>
        </is>
      </c>
      <c r="J7" s="10" t="inlineStr">
        <is>
          <t>Inattivo</t>
        </is>
      </c>
      <c r="K7" s="17" t="n">
        <v>45587</v>
      </c>
      <c r="L7" s="17" t="n">
        <v>45627</v>
      </c>
      <c r="M7" s="10" t="n">
        <v>13714</v>
      </c>
      <c r="N7" s="10" t="n">
        <v>14</v>
      </c>
      <c r="O7" s="16" t="inlineStr">
        <is>
          <t>Cliente affidabile</t>
        </is>
      </c>
    </row>
    <row r="8">
      <c r="A8" s="13" t="inlineStr">
        <is>
          <t>CL1008</t>
        </is>
      </c>
      <c r="B8" s="14" t="inlineStr">
        <is>
          <t>Alessandro Greco</t>
        </is>
      </c>
      <c r="C8" s="13" t="inlineStr">
        <is>
          <t>alessandro.greco@email.it</t>
        </is>
      </c>
      <c r="D8" s="13" t="inlineStr">
        <is>
          <t>+39 312 3204096</t>
        </is>
      </c>
      <c r="E8" s="14" t="inlineStr">
        <is>
          <t>Next Gen SRL</t>
        </is>
      </c>
      <c r="F8" s="14" t="inlineStr">
        <is>
          <t>Via Milano 14</t>
        </is>
      </c>
      <c r="G8" s="14" t="inlineStr">
        <is>
          <t>Milano</t>
        </is>
      </c>
      <c r="H8" s="13" t="inlineStr">
        <is>
          <t>87157</t>
        </is>
      </c>
      <c r="I8" s="13" t="inlineStr">
        <is>
          <t>Base</t>
        </is>
      </c>
      <c r="J8" s="13" t="inlineStr">
        <is>
          <t>Inattivo</t>
        </is>
      </c>
      <c r="K8" s="15" t="n">
        <v>45439</v>
      </c>
      <c r="L8" s="15" t="n">
        <v>45462</v>
      </c>
      <c r="M8" s="13" t="n">
        <v>14404</v>
      </c>
      <c r="N8" s="13" t="n">
        <v>14</v>
      </c>
      <c r="O8" s="14" t="inlineStr"/>
    </row>
    <row r="9">
      <c r="A9" s="10" t="inlineStr">
        <is>
          <t>CL1009</t>
        </is>
      </c>
      <c r="B9" s="16" t="inlineStr">
        <is>
          <t>Andrea Fontana</t>
        </is>
      </c>
      <c r="C9" s="10" t="inlineStr">
        <is>
          <t>andrea.fontana@email.it</t>
        </is>
      </c>
      <c r="D9" s="10" t="inlineStr">
        <is>
          <t>+39 379 3291805</t>
        </is>
      </c>
      <c r="E9" s="16" t="inlineStr">
        <is>
          <t>Smart Business</t>
        </is>
      </c>
      <c r="F9" s="16" t="inlineStr">
        <is>
          <t>Via Garibaldi 83</t>
        </is>
      </c>
      <c r="G9" s="16" t="inlineStr">
        <is>
          <t>Bologna</t>
        </is>
      </c>
      <c r="H9" s="10" t="inlineStr">
        <is>
          <t>19745</t>
        </is>
      </c>
      <c r="I9" s="10" t="inlineStr">
        <is>
          <t>Base</t>
        </is>
      </c>
      <c r="J9" s="10" t="inlineStr">
        <is>
          <t>Potenziale</t>
        </is>
      </c>
      <c r="K9" s="17" t="n">
        <v>45530</v>
      </c>
      <c r="L9" s="17" t="n">
        <v>45594</v>
      </c>
      <c r="M9" s="10" t="n">
        <v>14927</v>
      </c>
      <c r="N9" s="10" t="n">
        <v>8</v>
      </c>
      <c r="O9" s="16" t="inlineStr">
        <is>
          <t>Ottimo feedback</t>
        </is>
      </c>
    </row>
    <row r="10">
      <c r="A10" s="13" t="inlineStr">
        <is>
          <t>CL1010</t>
        </is>
      </c>
      <c r="B10" s="14" t="inlineStr">
        <is>
          <t>Giuseppe Verdi</t>
        </is>
      </c>
      <c r="C10" s="13" t="inlineStr">
        <is>
          <t>giuseppe.verdi@email.it</t>
        </is>
      </c>
      <c r="D10" s="13" t="inlineStr">
        <is>
          <t>+39 351 7835145</t>
        </is>
      </c>
      <c r="E10" s="14" t="inlineStr">
        <is>
          <t>Digital Hub</t>
        </is>
      </c>
      <c r="F10" s="14" t="inlineStr">
        <is>
          <t>Via Milano 9</t>
        </is>
      </c>
      <c r="G10" s="14" t="inlineStr">
        <is>
          <t>Roma</t>
        </is>
      </c>
      <c r="H10" s="13" t="inlineStr">
        <is>
          <t>86007</t>
        </is>
      </c>
      <c r="I10" s="13" t="inlineStr">
        <is>
          <t>Premium</t>
        </is>
      </c>
      <c r="J10" s="13" t="inlineStr">
        <is>
          <t>Inattivo</t>
        </is>
      </c>
      <c r="K10" s="15" t="n">
        <v>44975</v>
      </c>
      <c r="L10" s="15" t="n">
        <v>44989</v>
      </c>
      <c r="M10" s="13" t="n">
        <v>31241</v>
      </c>
      <c r="N10" s="13" t="n">
        <v>8</v>
      </c>
      <c r="O10" s="14" t="inlineStr"/>
    </row>
    <row r="11">
      <c r="A11" s="10" t="inlineStr">
        <is>
          <t>CL1011</t>
        </is>
      </c>
      <c r="B11" s="16" t="inlineStr">
        <is>
          <t>Chiara Marino</t>
        </is>
      </c>
      <c r="C11" s="10" t="inlineStr">
        <is>
          <t>chiara.marino@email.it</t>
        </is>
      </c>
      <c r="D11" s="10" t="inlineStr">
        <is>
          <t>+39 309 5851513</t>
        </is>
      </c>
      <c r="E11" s="16" t="inlineStr">
        <is>
          <t>Tech Solutions SRL</t>
        </is>
      </c>
      <c r="F11" s="16" t="inlineStr">
        <is>
          <t>Via Garibaldi 113</t>
        </is>
      </c>
      <c r="G11" s="16" t="inlineStr">
        <is>
          <t>Genova</t>
        </is>
      </c>
      <c r="H11" s="10" t="inlineStr">
        <is>
          <t>51335</t>
        </is>
      </c>
      <c r="I11" s="10" t="inlineStr">
        <is>
          <t>Premium</t>
        </is>
      </c>
      <c r="J11" s="10" t="inlineStr">
        <is>
          <t>Attivo</t>
        </is>
      </c>
      <c r="K11" s="17" t="n">
        <v>45048</v>
      </c>
      <c r="L11" s="17" t="n">
        <v>45052</v>
      </c>
      <c r="M11" s="10" t="n">
        <v>9025</v>
      </c>
      <c r="N11" s="10" t="n">
        <v>14</v>
      </c>
      <c r="O11" s="16" t="inlineStr">
        <is>
          <t>Cliente affidabile</t>
        </is>
      </c>
    </row>
    <row r="12">
      <c r="A12" s="13" t="inlineStr">
        <is>
          <t>CL1012</t>
        </is>
      </c>
      <c r="B12" s="14" t="inlineStr">
        <is>
          <t>Giulia Romano</t>
        </is>
      </c>
      <c r="C12" s="13" t="inlineStr">
        <is>
          <t>giulia.romano@email.it</t>
        </is>
      </c>
      <c r="D12" s="13" t="inlineStr">
        <is>
          <t>+39 355 6702094</t>
        </is>
      </c>
      <c r="E12" s="14" t="inlineStr">
        <is>
          <t>Global Services</t>
        </is>
      </c>
      <c r="F12" s="14" t="inlineStr">
        <is>
          <t>Via Milano 11</t>
        </is>
      </c>
      <c r="G12" s="14" t="inlineStr">
        <is>
          <t>Roma</t>
        </is>
      </c>
      <c r="H12" s="13" t="inlineStr">
        <is>
          <t>13390</t>
        </is>
      </c>
      <c r="I12" s="13" t="inlineStr">
        <is>
          <t>Base</t>
        </is>
      </c>
      <c r="J12" s="13" t="inlineStr">
        <is>
          <t>Inattivo</t>
        </is>
      </c>
      <c r="K12" s="15" t="n">
        <v>45250</v>
      </c>
      <c r="L12" s="15" t="n">
        <v>45350</v>
      </c>
      <c r="M12" s="13" t="n">
        <v>9376</v>
      </c>
      <c r="N12" s="13" t="n">
        <v>21</v>
      </c>
      <c r="O12" s="14" t="inlineStr">
        <is>
          <t>In fase di valutazione</t>
        </is>
      </c>
    </row>
    <row r="13">
      <c r="A13" s="10" t="inlineStr">
        <is>
          <t>CL1013</t>
        </is>
      </c>
      <c r="B13" s="16" t="inlineStr">
        <is>
          <t>Laura Bianchi</t>
        </is>
      </c>
      <c r="C13" s="10" t="inlineStr">
        <is>
          <t>laura.bianchi@email.it</t>
        </is>
      </c>
      <c r="D13" s="10" t="inlineStr">
        <is>
          <t>+39 340 1756545</t>
        </is>
      </c>
      <c r="E13" s="16" t="inlineStr">
        <is>
          <t>Global Services</t>
        </is>
      </c>
      <c r="F13" s="16" t="inlineStr">
        <is>
          <t>Via Milano 69</t>
        </is>
      </c>
      <c r="G13" s="16" t="inlineStr">
        <is>
          <t>Torino</t>
        </is>
      </c>
      <c r="H13" s="10" t="inlineStr">
        <is>
          <t>97226</t>
        </is>
      </c>
      <c r="I13" s="10" t="inlineStr">
        <is>
          <t>Premium</t>
        </is>
      </c>
      <c r="J13" s="10" t="inlineStr">
        <is>
          <t>Inattivo</t>
        </is>
      </c>
      <c r="K13" s="17" t="n">
        <v>45559</v>
      </c>
      <c r="L13" s="17" t="n">
        <v>45588</v>
      </c>
      <c r="M13" s="10" t="n">
        <v>40185</v>
      </c>
      <c r="N13" s="10" t="n">
        <v>8</v>
      </c>
      <c r="O13" s="16" t="inlineStr">
        <is>
          <t>Ottimo feedback</t>
        </is>
      </c>
    </row>
    <row r="14">
      <c r="A14" s="13" t="inlineStr">
        <is>
          <t>CL1014</t>
        </is>
      </c>
      <c r="B14" s="14" t="inlineStr">
        <is>
          <t>Marco Colombo</t>
        </is>
      </c>
      <c r="C14" s="13" t="inlineStr">
        <is>
          <t>marco.colombo@email.it</t>
        </is>
      </c>
      <c r="D14" s="13" t="inlineStr">
        <is>
          <t>+39 367 8520649</t>
        </is>
      </c>
      <c r="E14" s="14" t="inlineStr">
        <is>
          <t>Smart Business</t>
        </is>
      </c>
      <c r="F14" s="14" t="inlineStr">
        <is>
          <t>Via Milano 114</t>
        </is>
      </c>
      <c r="G14" s="14" t="inlineStr">
        <is>
          <t>Venezia</t>
        </is>
      </c>
      <c r="H14" s="13" t="inlineStr">
        <is>
          <t>26020</t>
        </is>
      </c>
      <c r="I14" s="13" t="inlineStr">
        <is>
          <t>Base</t>
        </is>
      </c>
      <c r="J14" s="13" t="inlineStr">
        <is>
          <t>Ex Cliente</t>
        </is>
      </c>
      <c r="K14" s="15" t="n">
        <v>45296</v>
      </c>
      <c r="L14" s="15" t="n">
        <v>45392</v>
      </c>
      <c r="M14" s="13" t="n">
        <v>11056</v>
      </c>
      <c r="N14" s="13" t="n">
        <v>22</v>
      </c>
      <c r="O14" s="14" t="inlineStr">
        <is>
          <t>Richiede assistenza personalizzata</t>
        </is>
      </c>
    </row>
    <row r="15">
      <c r="A15" s="10" t="inlineStr">
        <is>
          <t>CL1015</t>
        </is>
      </c>
      <c r="B15" s="16" t="inlineStr">
        <is>
          <t>Anna Ferrari</t>
        </is>
      </c>
      <c r="C15" s="10" t="inlineStr">
        <is>
          <t>anna.ferrari@email.it</t>
        </is>
      </c>
      <c r="D15" s="10" t="inlineStr">
        <is>
          <t>+39 364 4304470</t>
        </is>
      </c>
      <c r="E15" s="16" t="inlineStr">
        <is>
          <t>Next Gen SRL</t>
        </is>
      </c>
      <c r="F15" s="16" t="inlineStr">
        <is>
          <t>Via Roma 105</t>
        </is>
      </c>
      <c r="G15" s="16" t="inlineStr">
        <is>
          <t>Venezia</t>
        </is>
      </c>
      <c r="H15" s="10" t="inlineStr">
        <is>
          <t>82206</t>
        </is>
      </c>
      <c r="I15" s="10" t="inlineStr">
        <is>
          <t>Premium</t>
        </is>
      </c>
      <c r="J15" s="10" t="inlineStr">
        <is>
          <t>Ex Cliente</t>
        </is>
      </c>
      <c r="K15" s="17" t="n">
        <v>45164</v>
      </c>
      <c r="L15" s="17" t="n">
        <v>45221</v>
      </c>
      <c r="M15" s="10" t="n">
        <v>43067</v>
      </c>
      <c r="N15" s="10" t="n">
        <v>21</v>
      </c>
      <c r="O15" s="16" t="inlineStr">
        <is>
          <t>Ottimo feedback</t>
        </is>
      </c>
    </row>
    <row r="16">
      <c r="A16" s="13" t="inlineStr">
        <is>
          <t>CL1016</t>
        </is>
      </c>
      <c r="B16" s="14" t="inlineStr">
        <is>
          <t>Laura Bianchi</t>
        </is>
      </c>
      <c r="C16" s="13" t="inlineStr">
        <is>
          <t>laura.bianchi@email.it</t>
        </is>
      </c>
      <c r="D16" s="13" t="inlineStr">
        <is>
          <t>+39 321 5952618</t>
        </is>
      </c>
      <c r="E16" s="14" t="inlineStr">
        <is>
          <t>Digital Hub</t>
        </is>
      </c>
      <c r="F16" s="14" t="inlineStr">
        <is>
          <t>Via Milano 150</t>
        </is>
      </c>
      <c r="G16" s="14" t="inlineStr">
        <is>
          <t>Milano</t>
        </is>
      </c>
      <c r="H16" s="13" t="inlineStr">
        <is>
          <t>79238</t>
        </is>
      </c>
      <c r="I16" s="13" t="inlineStr">
        <is>
          <t>Standard</t>
        </is>
      </c>
      <c r="J16" s="13" t="inlineStr">
        <is>
          <t>Inattivo</t>
        </is>
      </c>
      <c r="K16" s="15" t="n">
        <v>45338</v>
      </c>
      <c r="L16" s="15" t="n">
        <v>45416</v>
      </c>
      <c r="M16" s="13" t="n">
        <v>39928</v>
      </c>
      <c r="N16" s="13" t="n">
        <v>25</v>
      </c>
      <c r="O16" s="14" t="inlineStr"/>
    </row>
    <row r="17">
      <c r="A17" s="10" t="inlineStr">
        <is>
          <t>CL1017</t>
        </is>
      </c>
      <c r="B17" s="16" t="inlineStr">
        <is>
          <t>Anna Ferrari</t>
        </is>
      </c>
      <c r="C17" s="10" t="inlineStr">
        <is>
          <t>anna.ferrari@email.it</t>
        </is>
      </c>
      <c r="D17" s="10" t="inlineStr">
        <is>
          <t>+39 388 7573367</t>
        </is>
      </c>
      <c r="E17" s="16" t="inlineStr">
        <is>
          <t>Tech Solutions SRL</t>
        </is>
      </c>
      <c r="F17" s="16" t="inlineStr">
        <is>
          <t>Via Garibaldi 90</t>
        </is>
      </c>
      <c r="G17" s="16" t="inlineStr">
        <is>
          <t>Firenze</t>
        </is>
      </c>
      <c r="H17" s="10" t="inlineStr">
        <is>
          <t>96878</t>
        </is>
      </c>
      <c r="I17" s="10" t="inlineStr">
        <is>
          <t>VIP</t>
        </is>
      </c>
      <c r="J17" s="10" t="inlineStr">
        <is>
          <t>Potenziale</t>
        </is>
      </c>
      <c r="K17" s="17" t="n">
        <v>45555</v>
      </c>
      <c r="L17" s="17" t="n">
        <v>45644</v>
      </c>
      <c r="M17" s="10" t="n">
        <v>26558</v>
      </c>
      <c r="N17" s="10" t="n">
        <v>24</v>
      </c>
      <c r="O17" s="16" t="inlineStr"/>
    </row>
    <row r="18">
      <c r="A18" s="13" t="inlineStr">
        <is>
          <t>CL1018</t>
        </is>
      </c>
      <c r="B18" s="14" t="inlineStr">
        <is>
          <t>Chiara Marino</t>
        </is>
      </c>
      <c r="C18" s="13" t="inlineStr">
        <is>
          <t>chiara.marino@email.it</t>
        </is>
      </c>
      <c r="D18" s="13" t="inlineStr">
        <is>
          <t>+39 386 1539137</t>
        </is>
      </c>
      <c r="E18" s="14" t="inlineStr">
        <is>
          <t>Smart Business</t>
        </is>
      </c>
      <c r="F18" s="14" t="inlineStr">
        <is>
          <t>Via Dante 48</t>
        </is>
      </c>
      <c r="G18" s="14" t="inlineStr">
        <is>
          <t>Torino</t>
        </is>
      </c>
      <c r="H18" s="13" t="inlineStr">
        <is>
          <t>52019</t>
        </is>
      </c>
      <c r="I18" s="13" t="inlineStr">
        <is>
          <t>Base</t>
        </is>
      </c>
      <c r="J18" s="13" t="inlineStr">
        <is>
          <t>Attivo</t>
        </is>
      </c>
      <c r="K18" s="15" t="n">
        <v>45531</v>
      </c>
      <c r="L18" s="15" t="n">
        <v>45534</v>
      </c>
      <c r="M18" s="13" t="n">
        <v>39071</v>
      </c>
      <c r="N18" s="13" t="n">
        <v>14</v>
      </c>
      <c r="O18" s="14" t="inlineStr">
        <is>
          <t>Ottimo feedback</t>
        </is>
      </c>
    </row>
    <row r="19">
      <c r="A19" s="10" t="inlineStr">
        <is>
          <t>CL1019</t>
        </is>
      </c>
      <c r="B19" s="16" t="inlineStr">
        <is>
          <t>Sofia Conti</t>
        </is>
      </c>
      <c r="C19" s="10" t="inlineStr">
        <is>
          <t>sofia.conti@email.it</t>
        </is>
      </c>
      <c r="D19" s="10" t="inlineStr">
        <is>
          <t>+39 334 1625357</t>
        </is>
      </c>
      <c r="E19" s="16" t="inlineStr">
        <is>
          <t>Tech Solutions SRL</t>
        </is>
      </c>
      <c r="F19" s="16" t="inlineStr">
        <is>
          <t>Via Roma 18</t>
        </is>
      </c>
      <c r="G19" s="16" t="inlineStr">
        <is>
          <t>Venezia</t>
        </is>
      </c>
      <c r="H19" s="10" t="inlineStr">
        <is>
          <t>98190</t>
        </is>
      </c>
      <c r="I19" s="10" t="inlineStr">
        <is>
          <t>Premium</t>
        </is>
      </c>
      <c r="J19" s="10" t="inlineStr">
        <is>
          <t>Inattivo</t>
        </is>
      </c>
      <c r="K19" s="17" t="n">
        <v>45395</v>
      </c>
      <c r="L19" s="17" t="n">
        <v>45429</v>
      </c>
      <c r="M19" s="10" t="n">
        <v>35137</v>
      </c>
      <c r="N19" s="10" t="n">
        <v>11</v>
      </c>
      <c r="O19" s="16" t="inlineStr"/>
    </row>
    <row r="20">
      <c r="A20" s="13" t="inlineStr">
        <is>
          <t>CL1020</t>
        </is>
      </c>
      <c r="B20" s="14" t="inlineStr">
        <is>
          <t>Elena Lombardi</t>
        </is>
      </c>
      <c r="C20" s="13" t="inlineStr">
        <is>
          <t>elena.lombardi@email.it</t>
        </is>
      </c>
      <c r="D20" s="13" t="inlineStr">
        <is>
          <t>+39 337 1547257</t>
        </is>
      </c>
      <c r="E20" s="14" t="inlineStr">
        <is>
          <t>Digital Hub</t>
        </is>
      </c>
      <c r="F20" s="14" t="inlineStr">
        <is>
          <t>Via Milano 52</t>
        </is>
      </c>
      <c r="G20" s="14" t="inlineStr">
        <is>
          <t>Firenze</t>
        </is>
      </c>
      <c r="H20" s="13" t="inlineStr">
        <is>
          <t>68765</t>
        </is>
      </c>
      <c r="I20" s="13" t="inlineStr">
        <is>
          <t>Base</t>
        </is>
      </c>
      <c r="J20" s="13" t="inlineStr">
        <is>
          <t>Potenziale</t>
        </is>
      </c>
      <c r="K20" s="15" t="n">
        <v>45055</v>
      </c>
      <c r="L20" s="15" t="n">
        <v>45089</v>
      </c>
      <c r="M20" s="13" t="n">
        <v>28522</v>
      </c>
      <c r="N20" s="13" t="n">
        <v>10</v>
      </c>
      <c r="O20" s="14" t="inlineStr"/>
    </row>
    <row r="21">
      <c r="A21" s="10" t="inlineStr">
        <is>
          <t>CL1021</t>
        </is>
      </c>
      <c r="B21" s="16" t="inlineStr">
        <is>
          <t>Anna Ferrari</t>
        </is>
      </c>
      <c r="C21" s="10" t="inlineStr">
        <is>
          <t>anna.ferrari@email.it</t>
        </is>
      </c>
      <c r="D21" s="10" t="inlineStr">
        <is>
          <t>+39 344 6671844</t>
        </is>
      </c>
      <c r="E21" s="16" t="inlineStr">
        <is>
          <t>Next Gen SRL</t>
        </is>
      </c>
      <c r="F21" s="16" t="inlineStr">
        <is>
          <t>Via Dante 113</t>
        </is>
      </c>
      <c r="G21" s="16" t="inlineStr">
        <is>
          <t>Roma</t>
        </is>
      </c>
      <c r="H21" s="10" t="inlineStr">
        <is>
          <t>80384</t>
        </is>
      </c>
      <c r="I21" s="10" t="inlineStr">
        <is>
          <t>VIP</t>
        </is>
      </c>
      <c r="J21" s="10" t="inlineStr">
        <is>
          <t>Potenziale</t>
        </is>
      </c>
      <c r="K21" s="17" t="n">
        <v>45131</v>
      </c>
      <c r="L21" s="17" t="n">
        <v>45197</v>
      </c>
      <c r="M21" s="10" t="n">
        <v>34018</v>
      </c>
      <c r="N21" s="10" t="n">
        <v>20</v>
      </c>
      <c r="O21" s="16" t="inlineStr"/>
    </row>
    <row r="22">
      <c r="A22" s="13" t="inlineStr">
        <is>
          <t>CL1022</t>
        </is>
      </c>
      <c r="B22" s="14" t="inlineStr">
        <is>
          <t>Anna Ferrari</t>
        </is>
      </c>
      <c r="C22" s="13" t="inlineStr">
        <is>
          <t>anna.ferrari@email.it</t>
        </is>
      </c>
      <c r="D22" s="13" t="inlineStr">
        <is>
          <t>+39 307 1177876</t>
        </is>
      </c>
      <c r="E22" s="14" t="inlineStr">
        <is>
          <t>Tech Solutions SRL</t>
        </is>
      </c>
      <c r="F22" s="14" t="inlineStr">
        <is>
          <t>Via Garibaldi 49</t>
        </is>
      </c>
      <c r="G22" s="14" t="inlineStr">
        <is>
          <t>Bologna</t>
        </is>
      </c>
      <c r="H22" s="13" t="inlineStr">
        <is>
          <t>17164</t>
        </is>
      </c>
      <c r="I22" s="13" t="inlineStr">
        <is>
          <t>Base</t>
        </is>
      </c>
      <c r="J22" s="13" t="inlineStr">
        <is>
          <t>Inattivo</t>
        </is>
      </c>
      <c r="K22" s="15" t="n">
        <v>45247</v>
      </c>
      <c r="L22" s="15" t="n">
        <v>45318</v>
      </c>
      <c r="M22" s="13" t="n">
        <v>41005</v>
      </c>
      <c r="N22" s="13" t="n">
        <v>4</v>
      </c>
      <c r="O22" s="14" t="inlineStr">
        <is>
          <t>Richiede assistenza personalizzata</t>
        </is>
      </c>
    </row>
    <row r="23">
      <c r="A23" s="10" t="inlineStr">
        <is>
          <t>CL1023</t>
        </is>
      </c>
      <c r="B23" s="16" t="inlineStr">
        <is>
          <t>Laura Bianchi</t>
        </is>
      </c>
      <c r="C23" s="10" t="inlineStr">
        <is>
          <t>laura.bianchi@email.it</t>
        </is>
      </c>
      <c r="D23" s="10" t="inlineStr">
        <is>
          <t>+39 309 8036762</t>
        </is>
      </c>
      <c r="E23" s="16" t="inlineStr">
        <is>
          <t>Innovate SpA</t>
        </is>
      </c>
      <c r="F23" s="16" t="inlineStr">
        <is>
          <t>Via Garibaldi 45</t>
        </is>
      </c>
      <c r="G23" s="16" t="inlineStr">
        <is>
          <t>Roma</t>
        </is>
      </c>
      <c r="H23" s="10" t="inlineStr">
        <is>
          <t>58367</t>
        </is>
      </c>
      <c r="I23" s="10" t="inlineStr">
        <is>
          <t>Premium</t>
        </is>
      </c>
      <c r="J23" s="10" t="inlineStr">
        <is>
          <t>Inattivo</t>
        </is>
      </c>
      <c r="K23" s="17" t="n">
        <v>45330</v>
      </c>
      <c r="L23" s="17" t="n">
        <v>45346</v>
      </c>
      <c r="M23" s="10" t="n">
        <v>4273</v>
      </c>
      <c r="N23" s="10" t="n">
        <v>19</v>
      </c>
      <c r="O23" s="16" t="inlineStr">
        <is>
          <t>Ottimo feedback</t>
        </is>
      </c>
    </row>
    <row r="24">
      <c r="A24" s="13" t="inlineStr">
        <is>
          <t>CL1024</t>
        </is>
      </c>
      <c r="B24" s="14" t="inlineStr">
        <is>
          <t>Giuseppe Verdi</t>
        </is>
      </c>
      <c r="C24" s="13" t="inlineStr">
        <is>
          <t>giuseppe.verdi@email.it</t>
        </is>
      </c>
      <c r="D24" s="13" t="inlineStr">
        <is>
          <t>+39 362 3394470</t>
        </is>
      </c>
      <c r="E24" s="14" t="inlineStr">
        <is>
          <t>Global Services</t>
        </is>
      </c>
      <c r="F24" s="14" t="inlineStr">
        <is>
          <t>Via Milano 46</t>
        </is>
      </c>
      <c r="G24" s="14" t="inlineStr">
        <is>
          <t>Milano</t>
        </is>
      </c>
      <c r="H24" s="13" t="inlineStr">
        <is>
          <t>84575</t>
        </is>
      </c>
      <c r="I24" s="13" t="inlineStr">
        <is>
          <t>Base</t>
        </is>
      </c>
      <c r="J24" s="13" t="inlineStr">
        <is>
          <t>Ex Cliente</t>
        </is>
      </c>
      <c r="K24" s="15" t="n">
        <v>45195</v>
      </c>
      <c r="L24" s="15" t="n">
        <v>45259</v>
      </c>
      <c r="M24" s="13" t="n">
        <v>47166</v>
      </c>
      <c r="N24" s="13" t="n">
        <v>22</v>
      </c>
      <c r="O24" s="14" t="inlineStr">
        <is>
          <t>In fase di valutazione</t>
        </is>
      </c>
    </row>
    <row r="25">
      <c r="A25" s="10" t="inlineStr">
        <is>
          <t>CL1025</t>
        </is>
      </c>
      <c r="B25" s="16" t="inlineStr">
        <is>
          <t>Anna Ferrari</t>
        </is>
      </c>
      <c r="C25" s="10" t="inlineStr">
        <is>
          <t>anna.ferrari@email.it</t>
        </is>
      </c>
      <c r="D25" s="10" t="inlineStr">
        <is>
          <t>+39 324 3508700</t>
        </is>
      </c>
      <c r="E25" s="16" t="inlineStr">
        <is>
          <t>Global Services</t>
        </is>
      </c>
      <c r="F25" s="16" t="inlineStr">
        <is>
          <t>Via Dante 77</t>
        </is>
      </c>
      <c r="G25" s="16" t="inlineStr">
        <is>
          <t>Genova</t>
        </is>
      </c>
      <c r="H25" s="10" t="inlineStr">
        <is>
          <t>21245</t>
        </is>
      </c>
      <c r="I25" s="10" t="inlineStr">
        <is>
          <t>Base</t>
        </is>
      </c>
      <c r="J25" s="10" t="inlineStr">
        <is>
          <t>Inattivo</t>
        </is>
      </c>
      <c r="K25" s="17" t="n">
        <v>45439</v>
      </c>
      <c r="L25" s="17" t="n">
        <v>45456</v>
      </c>
      <c r="M25" s="10" t="n">
        <v>13365</v>
      </c>
      <c r="N25" s="10" t="n">
        <v>23</v>
      </c>
      <c r="O25" s="16" t="inlineStr"/>
    </row>
    <row r="26">
      <c r="A26" s="13" t="inlineStr">
        <is>
          <t>CL1026</t>
        </is>
      </c>
      <c r="B26" s="14" t="inlineStr">
        <is>
          <t>Giulia Romano</t>
        </is>
      </c>
      <c r="C26" s="13" t="inlineStr">
        <is>
          <t>giulia.romano@email.it</t>
        </is>
      </c>
      <c r="D26" s="13" t="inlineStr">
        <is>
          <t>+39 399 4555188</t>
        </is>
      </c>
      <c r="E26" s="14" t="inlineStr">
        <is>
          <t>Marketing Pro</t>
        </is>
      </c>
      <c r="F26" s="14" t="inlineStr">
        <is>
          <t>Via Mazzini 72</t>
        </is>
      </c>
      <c r="G26" s="14" t="inlineStr">
        <is>
          <t>Torino</t>
        </is>
      </c>
      <c r="H26" s="13" t="inlineStr">
        <is>
          <t>69880</t>
        </is>
      </c>
      <c r="I26" s="13" t="inlineStr">
        <is>
          <t>Base</t>
        </is>
      </c>
      <c r="J26" s="13" t="inlineStr">
        <is>
          <t>Inattivo</t>
        </is>
      </c>
      <c r="K26" s="15" t="n">
        <v>45245</v>
      </c>
      <c r="L26" s="15" t="n">
        <v>45312</v>
      </c>
      <c r="M26" s="13" t="n">
        <v>41342</v>
      </c>
      <c r="N26" s="13" t="n">
        <v>22</v>
      </c>
      <c r="O26" s="14" t="inlineStr">
        <is>
          <t>Richiede assistenza personalizzata</t>
        </is>
      </c>
    </row>
    <row r="27">
      <c r="A27" s="10" t="inlineStr">
        <is>
          <t>CL1027</t>
        </is>
      </c>
      <c r="B27" s="16" t="inlineStr">
        <is>
          <t>Davide De Luca</t>
        </is>
      </c>
      <c r="C27" s="10" t="inlineStr">
        <is>
          <t>davide.de.luca@email.it</t>
        </is>
      </c>
      <c r="D27" s="10" t="inlineStr">
        <is>
          <t>+39 391 2100765</t>
        </is>
      </c>
      <c r="E27" s="16" t="inlineStr">
        <is>
          <t>Future Tech</t>
        </is>
      </c>
      <c r="F27" s="16" t="inlineStr">
        <is>
          <t>Via Mazzini 97</t>
        </is>
      </c>
      <c r="G27" s="16" t="inlineStr">
        <is>
          <t>Firenze</t>
        </is>
      </c>
      <c r="H27" s="10" t="inlineStr">
        <is>
          <t>34658</t>
        </is>
      </c>
      <c r="I27" s="10" t="inlineStr">
        <is>
          <t>VIP</t>
        </is>
      </c>
      <c r="J27" s="10" t="inlineStr">
        <is>
          <t>Inattivo</t>
        </is>
      </c>
      <c r="K27" s="17" t="n">
        <v>44996</v>
      </c>
      <c r="L27" s="17" t="n">
        <v>45020</v>
      </c>
      <c r="M27" s="10" t="n">
        <v>2094</v>
      </c>
      <c r="N27" s="10" t="n">
        <v>17</v>
      </c>
      <c r="O27" s="16" t="inlineStr">
        <is>
          <t>In fase di valutazione</t>
        </is>
      </c>
    </row>
    <row r="28">
      <c r="A28" s="13" t="inlineStr">
        <is>
          <t>CL1028</t>
        </is>
      </c>
      <c r="B28" s="14" t="inlineStr">
        <is>
          <t>Valentina Gallo</t>
        </is>
      </c>
      <c r="C28" s="13" t="inlineStr">
        <is>
          <t>valentina.gallo@email.it</t>
        </is>
      </c>
      <c r="D28" s="13" t="inlineStr">
        <is>
          <t>+39 300 8082434</t>
        </is>
      </c>
      <c r="E28" s="14" t="inlineStr">
        <is>
          <t>Next Gen SRL</t>
        </is>
      </c>
      <c r="F28" s="14" t="inlineStr">
        <is>
          <t>Via Garibaldi 10</t>
        </is>
      </c>
      <c r="G28" s="14" t="inlineStr">
        <is>
          <t>Bologna</t>
        </is>
      </c>
      <c r="H28" s="13" t="inlineStr">
        <is>
          <t>53875</t>
        </is>
      </c>
      <c r="I28" s="13" t="inlineStr">
        <is>
          <t>Base</t>
        </is>
      </c>
      <c r="J28" s="13" t="inlineStr">
        <is>
          <t>Inattivo</t>
        </is>
      </c>
      <c r="K28" s="15" t="n">
        <v>45235</v>
      </c>
      <c r="L28" s="15" t="n">
        <v>45254</v>
      </c>
      <c r="M28" s="13" t="n">
        <v>2558</v>
      </c>
      <c r="N28" s="13" t="n">
        <v>1</v>
      </c>
      <c r="O28" s="14" t="inlineStr"/>
    </row>
    <row r="29">
      <c r="A29" s="10" t="inlineStr">
        <is>
          <t>CL1029</t>
        </is>
      </c>
      <c r="B29" s="16" t="inlineStr">
        <is>
          <t>Francesco Ricci</t>
        </is>
      </c>
      <c r="C29" s="10" t="inlineStr">
        <is>
          <t>francesco.ricci@email.it</t>
        </is>
      </c>
      <c r="D29" s="10" t="inlineStr">
        <is>
          <t>+39 316 9830876</t>
        </is>
      </c>
      <c r="E29" s="16" t="inlineStr">
        <is>
          <t>Marketing Pro</t>
        </is>
      </c>
      <c r="F29" s="16" t="inlineStr">
        <is>
          <t>Via Roma 23</t>
        </is>
      </c>
      <c r="G29" s="16" t="inlineStr">
        <is>
          <t>Napoli</t>
        </is>
      </c>
      <c r="H29" s="10" t="inlineStr">
        <is>
          <t>15490</t>
        </is>
      </c>
      <c r="I29" s="10" t="inlineStr">
        <is>
          <t>Standard</t>
        </is>
      </c>
      <c r="J29" s="10" t="inlineStr">
        <is>
          <t>Potenziale</t>
        </is>
      </c>
      <c r="K29" s="17" t="n">
        <v>45045</v>
      </c>
      <c r="L29" s="17" t="n">
        <v>45055</v>
      </c>
      <c r="M29" s="10" t="n">
        <v>3317</v>
      </c>
      <c r="N29" s="10" t="n">
        <v>9</v>
      </c>
      <c r="O29" s="16" t="inlineStr">
        <is>
          <t>Ottimo feedback</t>
        </is>
      </c>
    </row>
    <row r="30">
      <c r="A30" s="13" t="inlineStr">
        <is>
          <t>CL1030</t>
        </is>
      </c>
      <c r="B30" s="14" t="inlineStr">
        <is>
          <t>Mario Rossi</t>
        </is>
      </c>
      <c r="C30" s="13" t="inlineStr">
        <is>
          <t>mario.rossi@email.it</t>
        </is>
      </c>
      <c r="D30" s="13" t="inlineStr">
        <is>
          <t>+39 328 7944915</t>
        </is>
      </c>
      <c r="E30" s="14" t="inlineStr">
        <is>
          <t>Future Tech</t>
        </is>
      </c>
      <c r="F30" s="14" t="inlineStr">
        <is>
          <t>Via Roma 85</t>
        </is>
      </c>
      <c r="G30" s="14" t="inlineStr">
        <is>
          <t>Roma</t>
        </is>
      </c>
      <c r="H30" s="13" t="inlineStr">
        <is>
          <t>22944</t>
        </is>
      </c>
      <c r="I30" s="13" t="inlineStr">
        <is>
          <t>Standard</t>
        </is>
      </c>
      <c r="J30" s="13" t="inlineStr">
        <is>
          <t>Potenziale</t>
        </is>
      </c>
      <c r="K30" s="15" t="n">
        <v>44962</v>
      </c>
      <c r="L30" s="15" t="n">
        <v>44967</v>
      </c>
      <c r="M30" s="13" t="n">
        <v>4556</v>
      </c>
      <c r="N30" s="13" t="n">
        <v>15</v>
      </c>
      <c r="O30" s="14" t="inlineStr">
        <is>
          <t>Ottimo feedback</t>
        </is>
      </c>
    </row>
    <row r="31">
      <c r="A31" s="10" t="inlineStr">
        <is>
          <t>CL1031</t>
        </is>
      </c>
      <c r="B31" s="16" t="inlineStr">
        <is>
          <t>Francesco Ricci</t>
        </is>
      </c>
      <c r="C31" s="10" t="inlineStr">
        <is>
          <t>francesco.ricci@email.it</t>
        </is>
      </c>
      <c r="D31" s="10" t="inlineStr">
        <is>
          <t>+39 385 5609510</t>
        </is>
      </c>
      <c r="E31" s="16" t="inlineStr">
        <is>
          <t>Future Tech</t>
        </is>
      </c>
      <c r="F31" s="16" t="inlineStr">
        <is>
          <t>Via Milano 50</t>
        </is>
      </c>
      <c r="G31" s="16" t="inlineStr">
        <is>
          <t>Genova</t>
        </is>
      </c>
      <c r="H31" s="10" t="inlineStr">
        <is>
          <t>74023</t>
        </is>
      </c>
      <c r="I31" s="10" t="inlineStr">
        <is>
          <t>Base</t>
        </is>
      </c>
      <c r="J31" s="10" t="inlineStr">
        <is>
          <t>Inattivo</t>
        </is>
      </c>
      <c r="K31" s="17" t="n">
        <v>45075</v>
      </c>
      <c r="L31" s="17" t="n">
        <v>45151</v>
      </c>
      <c r="M31" s="10" t="n">
        <v>34482</v>
      </c>
      <c r="N31" s="10" t="n">
        <v>16</v>
      </c>
      <c r="O31" s="16" t="inlineStr">
        <is>
          <t>In fase di valutazione</t>
        </is>
      </c>
    </row>
    <row r="32">
      <c r="A32" s="13" t="inlineStr">
        <is>
          <t>CL1032</t>
        </is>
      </c>
      <c r="B32" s="14" t="inlineStr">
        <is>
          <t>Davide De Luca</t>
        </is>
      </c>
      <c r="C32" s="13" t="inlineStr">
        <is>
          <t>davide.de.luca@email.it</t>
        </is>
      </c>
      <c r="D32" s="13" t="inlineStr">
        <is>
          <t>+39 310 1766006</t>
        </is>
      </c>
      <c r="E32" s="14" t="inlineStr">
        <is>
          <t>Smart Business</t>
        </is>
      </c>
      <c r="F32" s="14" t="inlineStr">
        <is>
          <t>Via Mazzini 24</t>
        </is>
      </c>
      <c r="G32" s="14" t="inlineStr">
        <is>
          <t>Venezia</t>
        </is>
      </c>
      <c r="H32" s="13" t="inlineStr">
        <is>
          <t>38764</t>
        </is>
      </c>
      <c r="I32" s="13" t="inlineStr">
        <is>
          <t>Base</t>
        </is>
      </c>
      <c r="J32" s="13" t="inlineStr">
        <is>
          <t>Potenziale</t>
        </is>
      </c>
      <c r="K32" s="15" t="n">
        <v>45115</v>
      </c>
      <c r="L32" s="15" t="n">
        <v>45146</v>
      </c>
      <c r="M32" s="13" t="n">
        <v>31163</v>
      </c>
      <c r="N32" s="13" t="n">
        <v>22</v>
      </c>
      <c r="O32" s="14" t="inlineStr"/>
    </row>
    <row r="33">
      <c r="A33" s="10" t="inlineStr">
        <is>
          <t>CL1033</t>
        </is>
      </c>
      <c r="B33" s="16" t="inlineStr">
        <is>
          <t>Davide De Luca</t>
        </is>
      </c>
      <c r="C33" s="10" t="inlineStr">
        <is>
          <t>davide.de.luca@email.it</t>
        </is>
      </c>
      <c r="D33" s="10" t="inlineStr">
        <is>
          <t>+39 382 7901377</t>
        </is>
      </c>
      <c r="E33" s="16" t="inlineStr">
        <is>
          <t>Innovate SpA</t>
        </is>
      </c>
      <c r="F33" s="16" t="inlineStr">
        <is>
          <t>Via Roma 101</t>
        </is>
      </c>
      <c r="G33" s="16" t="inlineStr">
        <is>
          <t>Bologna</t>
        </is>
      </c>
      <c r="H33" s="10" t="inlineStr">
        <is>
          <t>35009</t>
        </is>
      </c>
      <c r="I33" s="10" t="inlineStr">
        <is>
          <t>Base</t>
        </is>
      </c>
      <c r="J33" s="10" t="inlineStr">
        <is>
          <t>Potenziale</t>
        </is>
      </c>
      <c r="K33" s="17" t="n">
        <v>45565</v>
      </c>
      <c r="L33" s="17" t="n">
        <v>45593</v>
      </c>
      <c r="M33" s="10" t="n">
        <v>27442</v>
      </c>
      <c r="N33" s="10" t="n">
        <v>9</v>
      </c>
      <c r="O33" s="16" t="inlineStr">
        <is>
          <t>In fase di valutazione</t>
        </is>
      </c>
    </row>
    <row r="34">
      <c r="A34" s="13" t="inlineStr">
        <is>
          <t>CL1034</t>
        </is>
      </c>
      <c r="B34" s="14" t="inlineStr">
        <is>
          <t>Sofia Conti</t>
        </is>
      </c>
      <c r="C34" s="13" t="inlineStr">
        <is>
          <t>sofia.conti@email.it</t>
        </is>
      </c>
      <c r="D34" s="13" t="inlineStr">
        <is>
          <t>+39 375 1139667</t>
        </is>
      </c>
      <c r="E34" s="14" t="inlineStr">
        <is>
          <t>Smart Business</t>
        </is>
      </c>
      <c r="F34" s="14" t="inlineStr">
        <is>
          <t>Via Milano 62</t>
        </is>
      </c>
      <c r="G34" s="14" t="inlineStr">
        <is>
          <t>Firenze</t>
        </is>
      </c>
      <c r="H34" s="13" t="inlineStr">
        <is>
          <t>93618</t>
        </is>
      </c>
      <c r="I34" s="13" t="inlineStr">
        <is>
          <t>Base</t>
        </is>
      </c>
      <c r="J34" s="13" t="inlineStr">
        <is>
          <t>Potenziale</t>
        </is>
      </c>
      <c r="K34" s="15" t="n">
        <v>45266</v>
      </c>
      <c r="L34" s="15" t="n">
        <v>45346</v>
      </c>
      <c r="M34" s="13" t="n">
        <v>7658</v>
      </c>
      <c r="N34" s="13" t="n">
        <v>23</v>
      </c>
      <c r="O34" s="14" t="inlineStr"/>
    </row>
    <row r="35">
      <c r="A35" s="10" t="inlineStr">
        <is>
          <t>CL1035</t>
        </is>
      </c>
      <c r="B35" s="16" t="inlineStr">
        <is>
          <t>Valentina Gallo</t>
        </is>
      </c>
      <c r="C35" s="10" t="inlineStr">
        <is>
          <t>valentina.gallo@email.it</t>
        </is>
      </c>
      <c r="D35" s="10" t="inlineStr">
        <is>
          <t>+39 317 3547402</t>
        </is>
      </c>
      <c r="E35" s="16" t="inlineStr">
        <is>
          <t>Innovate SpA</t>
        </is>
      </c>
      <c r="F35" s="16" t="inlineStr">
        <is>
          <t>Via Roma 86</t>
        </is>
      </c>
      <c r="G35" s="16" t="inlineStr">
        <is>
          <t>Genova</t>
        </is>
      </c>
      <c r="H35" s="10" t="inlineStr">
        <is>
          <t>60966</t>
        </is>
      </c>
      <c r="I35" s="10" t="inlineStr">
        <is>
          <t>VIP</t>
        </is>
      </c>
      <c r="J35" s="10" t="inlineStr">
        <is>
          <t>Ex Cliente</t>
        </is>
      </c>
      <c r="K35" s="17" t="n">
        <v>45298</v>
      </c>
      <c r="L35" s="17" t="n">
        <v>45380</v>
      </c>
      <c r="M35" s="10" t="n">
        <v>40729</v>
      </c>
      <c r="N35" s="10" t="n">
        <v>2</v>
      </c>
      <c r="O35" s="16" t="inlineStr"/>
    </row>
    <row r="36">
      <c r="A36" s="13" t="inlineStr">
        <is>
          <t>CL1036</t>
        </is>
      </c>
      <c r="B36" s="14" t="inlineStr">
        <is>
          <t>Francesco Ricci</t>
        </is>
      </c>
      <c r="C36" s="13" t="inlineStr">
        <is>
          <t>francesco.ricci@email.it</t>
        </is>
      </c>
      <c r="D36" s="13" t="inlineStr">
        <is>
          <t>+39 358 1816433</t>
        </is>
      </c>
      <c r="E36" s="14" t="inlineStr">
        <is>
          <t>Innovate SpA</t>
        </is>
      </c>
      <c r="F36" s="14" t="inlineStr">
        <is>
          <t>Via Dante 73</t>
        </is>
      </c>
      <c r="G36" s="14" t="inlineStr">
        <is>
          <t>Milano</t>
        </is>
      </c>
      <c r="H36" s="13" t="inlineStr">
        <is>
          <t>37029</t>
        </is>
      </c>
      <c r="I36" s="13" t="inlineStr">
        <is>
          <t>Premium</t>
        </is>
      </c>
      <c r="J36" s="13" t="inlineStr">
        <is>
          <t>Attivo</t>
        </is>
      </c>
      <c r="K36" s="15" t="n">
        <v>45581</v>
      </c>
      <c r="L36" s="15" t="n">
        <v>45620</v>
      </c>
      <c r="M36" s="13" t="n">
        <v>7173</v>
      </c>
      <c r="N36" s="13" t="n">
        <v>18</v>
      </c>
      <c r="O36" s="14" t="inlineStr">
        <is>
          <t>Cliente affidabile</t>
        </is>
      </c>
    </row>
    <row r="37">
      <c r="A37" s="10" t="inlineStr">
        <is>
          <t>CL1037</t>
        </is>
      </c>
      <c r="B37" s="16" t="inlineStr">
        <is>
          <t>Giulia Romano</t>
        </is>
      </c>
      <c r="C37" s="10" t="inlineStr">
        <is>
          <t>giulia.romano@email.it</t>
        </is>
      </c>
      <c r="D37" s="10" t="inlineStr">
        <is>
          <t>+39 327 8160831</t>
        </is>
      </c>
      <c r="E37" s="16" t="inlineStr">
        <is>
          <t>Next Gen SRL</t>
        </is>
      </c>
      <c r="F37" s="16" t="inlineStr">
        <is>
          <t>Via Milano 29</t>
        </is>
      </c>
      <c r="G37" s="16" t="inlineStr">
        <is>
          <t>Roma</t>
        </is>
      </c>
      <c r="H37" s="10" t="inlineStr">
        <is>
          <t>43153</t>
        </is>
      </c>
      <c r="I37" s="10" t="inlineStr">
        <is>
          <t>Premium</t>
        </is>
      </c>
      <c r="J37" s="10" t="inlineStr">
        <is>
          <t>Attivo</t>
        </is>
      </c>
      <c r="K37" s="17" t="n">
        <v>44964</v>
      </c>
      <c r="L37" s="17" t="n">
        <v>45063</v>
      </c>
      <c r="M37" s="10" t="n">
        <v>44051</v>
      </c>
      <c r="N37" s="10" t="n">
        <v>23</v>
      </c>
      <c r="O37" s="16" t="inlineStr">
        <is>
          <t>Ottimo feedback</t>
        </is>
      </c>
    </row>
    <row r="38">
      <c r="A38" s="13" t="inlineStr">
        <is>
          <t>CL1038</t>
        </is>
      </c>
      <c r="B38" s="14" t="inlineStr">
        <is>
          <t>Laura Bianchi</t>
        </is>
      </c>
      <c r="C38" s="13" t="inlineStr">
        <is>
          <t>laura.bianchi@email.it</t>
        </is>
      </c>
      <c r="D38" s="13" t="inlineStr">
        <is>
          <t>+39 321 4483278</t>
        </is>
      </c>
      <c r="E38" s="14" t="inlineStr">
        <is>
          <t>Tech Solutions SRL</t>
        </is>
      </c>
      <c r="F38" s="14" t="inlineStr">
        <is>
          <t>Via Roma 11</t>
        </is>
      </c>
      <c r="G38" s="14" t="inlineStr">
        <is>
          <t>Napoli</t>
        </is>
      </c>
      <c r="H38" s="13" t="inlineStr">
        <is>
          <t>77250</t>
        </is>
      </c>
      <c r="I38" s="13" t="inlineStr">
        <is>
          <t>Base</t>
        </is>
      </c>
      <c r="J38" s="13" t="inlineStr">
        <is>
          <t>Ex Cliente</t>
        </is>
      </c>
      <c r="K38" s="15" t="n">
        <v>45317</v>
      </c>
      <c r="L38" s="15" t="n">
        <v>45343</v>
      </c>
      <c r="M38" s="13" t="n">
        <v>16819</v>
      </c>
      <c r="N38" s="13" t="n">
        <v>18</v>
      </c>
      <c r="O38" s="14" t="inlineStr">
        <is>
          <t>Cliente affidabile</t>
        </is>
      </c>
    </row>
    <row r="39">
      <c r="A39" s="10" t="inlineStr">
        <is>
          <t>CL1039</t>
        </is>
      </c>
      <c r="B39" s="16" t="inlineStr">
        <is>
          <t>Valentina Gallo</t>
        </is>
      </c>
      <c r="C39" s="10" t="inlineStr">
        <is>
          <t>valentina.gallo@email.it</t>
        </is>
      </c>
      <c r="D39" s="10" t="inlineStr">
        <is>
          <t>+39 390 7559638</t>
        </is>
      </c>
      <c r="E39" s="16" t="inlineStr">
        <is>
          <t>Smart Business</t>
        </is>
      </c>
      <c r="F39" s="16" t="inlineStr">
        <is>
          <t>Via Dante 72</t>
        </is>
      </c>
      <c r="G39" s="16" t="inlineStr">
        <is>
          <t>Napoli</t>
        </is>
      </c>
      <c r="H39" s="10" t="inlineStr">
        <is>
          <t>56831</t>
        </is>
      </c>
      <c r="I39" s="10" t="inlineStr">
        <is>
          <t>Standard</t>
        </is>
      </c>
      <c r="J39" s="10" t="inlineStr">
        <is>
          <t>Potenziale</t>
        </is>
      </c>
      <c r="K39" s="17" t="n">
        <v>45444</v>
      </c>
      <c r="L39" s="17" t="n">
        <v>45516</v>
      </c>
      <c r="M39" s="10" t="n">
        <v>36349</v>
      </c>
      <c r="N39" s="10" t="n">
        <v>3</v>
      </c>
      <c r="O39" s="16" t="inlineStr">
        <is>
          <t>Ottimo feedback</t>
        </is>
      </c>
    </row>
    <row r="40">
      <c r="A40" s="13" t="inlineStr">
        <is>
          <t>CL1040</t>
        </is>
      </c>
      <c r="B40" s="14" t="inlineStr">
        <is>
          <t>Luca Barbieri</t>
        </is>
      </c>
      <c r="C40" s="13" t="inlineStr">
        <is>
          <t>luca.barbieri@email.it</t>
        </is>
      </c>
      <c r="D40" s="13" t="inlineStr">
        <is>
          <t>+39 319 1893523</t>
        </is>
      </c>
      <c r="E40" s="14" t="inlineStr">
        <is>
          <t>Smart Business</t>
        </is>
      </c>
      <c r="F40" s="14" t="inlineStr">
        <is>
          <t>Via Mazzini 88</t>
        </is>
      </c>
      <c r="G40" s="14" t="inlineStr">
        <is>
          <t>Genova</t>
        </is>
      </c>
      <c r="H40" s="13" t="inlineStr">
        <is>
          <t>92585</t>
        </is>
      </c>
      <c r="I40" s="13" t="inlineStr">
        <is>
          <t>VIP</t>
        </is>
      </c>
      <c r="J40" s="13" t="inlineStr">
        <is>
          <t>Attivo</t>
        </is>
      </c>
      <c r="K40" s="15" t="n">
        <v>45407</v>
      </c>
      <c r="L40" s="15" t="n">
        <v>45421</v>
      </c>
      <c r="M40" s="13" t="n">
        <v>16532</v>
      </c>
      <c r="N40" s="13" t="n">
        <v>21</v>
      </c>
      <c r="O40" s="14" t="inlineStr">
        <is>
          <t>Cliente affidabile</t>
        </is>
      </c>
    </row>
    <row r="41">
      <c r="A41" s="10" t="inlineStr">
        <is>
          <t>CL1041</t>
        </is>
      </c>
      <c r="B41" s="16" t="inlineStr">
        <is>
          <t>Francesco Ricci</t>
        </is>
      </c>
      <c r="C41" s="10" t="inlineStr">
        <is>
          <t>francesco.ricci@email.it</t>
        </is>
      </c>
      <c r="D41" s="10" t="inlineStr">
        <is>
          <t>+39 305 3911747</t>
        </is>
      </c>
      <c r="E41" s="16" t="inlineStr">
        <is>
          <t>Next Gen SRL</t>
        </is>
      </c>
      <c r="F41" s="16" t="inlineStr">
        <is>
          <t>Via Garibaldi 105</t>
        </is>
      </c>
      <c r="G41" s="16" t="inlineStr">
        <is>
          <t>Bologna</t>
        </is>
      </c>
      <c r="H41" s="10" t="inlineStr">
        <is>
          <t>91166</t>
        </is>
      </c>
      <c r="I41" s="10" t="inlineStr">
        <is>
          <t>Base</t>
        </is>
      </c>
      <c r="J41" s="10" t="inlineStr">
        <is>
          <t>Ex Cliente</t>
        </is>
      </c>
      <c r="K41" s="17" t="n">
        <v>45422</v>
      </c>
      <c r="L41" s="17" t="n">
        <v>45501</v>
      </c>
      <c r="M41" s="10" t="n">
        <v>2764</v>
      </c>
      <c r="N41" s="10" t="n">
        <v>8</v>
      </c>
      <c r="O41" s="16" t="inlineStr">
        <is>
          <t>Ottimo feedback</t>
        </is>
      </c>
    </row>
    <row r="42">
      <c r="A42" s="13" t="inlineStr">
        <is>
          <t>CL1042</t>
        </is>
      </c>
      <c r="B42" s="14" t="inlineStr">
        <is>
          <t>Alessandro Greco</t>
        </is>
      </c>
      <c r="C42" s="13" t="inlineStr">
        <is>
          <t>alessandro.greco@email.it</t>
        </is>
      </c>
      <c r="D42" s="13" t="inlineStr">
        <is>
          <t>+39 332 3368005</t>
        </is>
      </c>
      <c r="E42" s="14" t="inlineStr">
        <is>
          <t>Marketing Pro</t>
        </is>
      </c>
      <c r="F42" s="14" t="inlineStr">
        <is>
          <t>Via Mazzini 132</t>
        </is>
      </c>
      <c r="G42" s="14" t="inlineStr">
        <is>
          <t>Milano</t>
        </is>
      </c>
      <c r="H42" s="13" t="inlineStr">
        <is>
          <t>29941</t>
        </is>
      </c>
      <c r="I42" s="13" t="inlineStr">
        <is>
          <t>Premium</t>
        </is>
      </c>
      <c r="J42" s="13" t="inlineStr">
        <is>
          <t>Potenziale</t>
        </is>
      </c>
      <c r="K42" s="15" t="n">
        <v>45038</v>
      </c>
      <c r="L42" s="15" t="n">
        <v>45099</v>
      </c>
      <c r="M42" s="13" t="n">
        <v>49626</v>
      </c>
      <c r="N42" s="13" t="n">
        <v>9</v>
      </c>
      <c r="O42" s="14" t="inlineStr">
        <is>
          <t>Ottimo feedback</t>
        </is>
      </c>
    </row>
    <row r="43">
      <c r="A43" s="10" t="inlineStr">
        <is>
          <t>CL1043</t>
        </is>
      </c>
      <c r="B43" s="16" t="inlineStr">
        <is>
          <t>Francesco Ricci</t>
        </is>
      </c>
      <c r="C43" s="10" t="inlineStr">
        <is>
          <t>francesco.ricci@email.it</t>
        </is>
      </c>
      <c r="D43" s="10" t="inlineStr">
        <is>
          <t>+39 394 7967867</t>
        </is>
      </c>
      <c r="E43" s="16" t="inlineStr">
        <is>
          <t>Future Tech</t>
        </is>
      </c>
      <c r="F43" s="16" t="inlineStr">
        <is>
          <t>Via Garibaldi 90</t>
        </is>
      </c>
      <c r="G43" s="16" t="inlineStr">
        <is>
          <t>Bologna</t>
        </is>
      </c>
      <c r="H43" s="10" t="inlineStr">
        <is>
          <t>85126</t>
        </is>
      </c>
      <c r="I43" s="10" t="inlineStr">
        <is>
          <t>VIP</t>
        </is>
      </c>
      <c r="J43" s="10" t="inlineStr">
        <is>
          <t>Attivo</t>
        </is>
      </c>
      <c r="K43" s="17" t="n">
        <v>45627</v>
      </c>
      <c r="L43" s="17" t="n">
        <v>45640</v>
      </c>
      <c r="M43" s="10" t="n">
        <v>25587</v>
      </c>
      <c r="N43" s="10" t="n">
        <v>19</v>
      </c>
      <c r="O43" s="16" t="inlineStr">
        <is>
          <t>Richiede assistenza personalizzata</t>
        </is>
      </c>
    </row>
    <row r="44">
      <c r="A44" s="13" t="inlineStr">
        <is>
          <t>CL1044</t>
        </is>
      </c>
      <c r="B44" s="14" t="inlineStr">
        <is>
          <t>Giuseppe Verdi</t>
        </is>
      </c>
      <c r="C44" s="13" t="inlineStr">
        <is>
          <t>giuseppe.verdi@email.it</t>
        </is>
      </c>
      <c r="D44" s="13" t="inlineStr">
        <is>
          <t>+39 317 6282937</t>
        </is>
      </c>
      <c r="E44" s="14" t="inlineStr">
        <is>
          <t>Tech Solutions SRL</t>
        </is>
      </c>
      <c r="F44" s="14" t="inlineStr">
        <is>
          <t>Via Garibaldi 131</t>
        </is>
      </c>
      <c r="G44" s="14" t="inlineStr">
        <is>
          <t>Venezia</t>
        </is>
      </c>
      <c r="H44" s="13" t="inlineStr">
        <is>
          <t>88339</t>
        </is>
      </c>
      <c r="I44" s="13" t="inlineStr">
        <is>
          <t>Premium</t>
        </is>
      </c>
      <c r="J44" s="13" t="inlineStr">
        <is>
          <t>Ex Cliente</t>
        </is>
      </c>
      <c r="K44" s="15" t="n">
        <v>45137</v>
      </c>
      <c r="L44" s="15" t="n">
        <v>45175</v>
      </c>
      <c r="M44" s="13" t="n">
        <v>48178</v>
      </c>
      <c r="N44" s="13" t="n">
        <v>21</v>
      </c>
      <c r="O44" s="14" t="inlineStr">
        <is>
          <t>Ottimo feedback</t>
        </is>
      </c>
    </row>
    <row r="45">
      <c r="A45" s="10" t="inlineStr">
        <is>
          <t>CL1045</t>
        </is>
      </c>
      <c r="B45" s="16" t="inlineStr">
        <is>
          <t>Sofia Conti</t>
        </is>
      </c>
      <c r="C45" s="10" t="inlineStr">
        <is>
          <t>sofia.conti@email.it</t>
        </is>
      </c>
      <c r="D45" s="10" t="inlineStr">
        <is>
          <t>+39 375 4465611</t>
        </is>
      </c>
      <c r="E45" s="16" t="inlineStr">
        <is>
          <t>Global Services</t>
        </is>
      </c>
      <c r="F45" s="16" t="inlineStr">
        <is>
          <t>Via Milano 63</t>
        </is>
      </c>
      <c r="G45" s="16" t="inlineStr">
        <is>
          <t>Roma</t>
        </is>
      </c>
      <c r="H45" s="10" t="inlineStr">
        <is>
          <t>42629</t>
        </is>
      </c>
      <c r="I45" s="10" t="inlineStr">
        <is>
          <t>Premium</t>
        </is>
      </c>
      <c r="J45" s="10" t="inlineStr">
        <is>
          <t>Inattivo</t>
        </is>
      </c>
      <c r="K45" s="17" t="n">
        <v>45254</v>
      </c>
      <c r="L45" s="17" t="n">
        <v>45296</v>
      </c>
      <c r="M45" s="10" t="n">
        <v>28440</v>
      </c>
      <c r="N45" s="10" t="n">
        <v>9</v>
      </c>
      <c r="O45" s="16" t="inlineStr">
        <is>
          <t>Ottimo feedback</t>
        </is>
      </c>
    </row>
    <row r="46">
      <c r="A46" s="13" t="inlineStr">
        <is>
          <t>CL1046</t>
        </is>
      </c>
      <c r="B46" s="14" t="inlineStr">
        <is>
          <t>Anna Ferrari</t>
        </is>
      </c>
      <c r="C46" s="13" t="inlineStr">
        <is>
          <t>anna.ferrari@email.it</t>
        </is>
      </c>
      <c r="D46" s="13" t="inlineStr">
        <is>
          <t>+39 322 8709308</t>
        </is>
      </c>
      <c r="E46" s="14" t="inlineStr">
        <is>
          <t>Future Tech</t>
        </is>
      </c>
      <c r="F46" s="14" t="inlineStr">
        <is>
          <t>Via Garibaldi 68</t>
        </is>
      </c>
      <c r="G46" s="14" t="inlineStr">
        <is>
          <t>Firenze</t>
        </is>
      </c>
      <c r="H46" s="13" t="inlineStr">
        <is>
          <t>35617</t>
        </is>
      </c>
      <c r="I46" s="13" t="inlineStr">
        <is>
          <t>Standard</t>
        </is>
      </c>
      <c r="J46" s="13" t="inlineStr">
        <is>
          <t>Attivo</t>
        </is>
      </c>
      <c r="K46" s="15" t="n">
        <v>45064</v>
      </c>
      <c r="L46" s="15" t="n">
        <v>45138</v>
      </c>
      <c r="M46" s="13" t="n">
        <v>14695</v>
      </c>
      <c r="N46" s="13" t="n">
        <v>25</v>
      </c>
      <c r="O46" s="14" t="inlineStr">
        <is>
          <t>Richiede assistenza personalizzata</t>
        </is>
      </c>
    </row>
    <row r="47">
      <c r="A47" s="10" t="inlineStr">
        <is>
          <t>CL1047</t>
        </is>
      </c>
      <c r="B47" s="16" t="inlineStr">
        <is>
          <t>Mario Rossi</t>
        </is>
      </c>
      <c r="C47" s="10" t="inlineStr">
        <is>
          <t>mario.rossi@email.it</t>
        </is>
      </c>
      <c r="D47" s="10" t="inlineStr">
        <is>
          <t>+39 371 8267854</t>
        </is>
      </c>
      <c r="E47" s="16" t="inlineStr">
        <is>
          <t>Next Gen SRL</t>
        </is>
      </c>
      <c r="F47" s="16" t="inlineStr">
        <is>
          <t>Via Roma 132</t>
        </is>
      </c>
      <c r="G47" s="16" t="inlineStr">
        <is>
          <t>Napoli</t>
        </is>
      </c>
      <c r="H47" s="10" t="inlineStr">
        <is>
          <t>38340</t>
        </is>
      </c>
      <c r="I47" s="10" t="inlineStr">
        <is>
          <t>Standard</t>
        </is>
      </c>
      <c r="J47" s="10" t="inlineStr">
        <is>
          <t>Inattivo</t>
        </is>
      </c>
      <c r="K47" s="17" t="n">
        <v>45617</v>
      </c>
      <c r="L47" s="17" t="n">
        <v>45678</v>
      </c>
      <c r="M47" s="10" t="n">
        <v>8767</v>
      </c>
      <c r="N47" s="10" t="n">
        <v>21</v>
      </c>
      <c r="O47" s="16" t="inlineStr">
        <is>
          <t>In fase di valutazione</t>
        </is>
      </c>
    </row>
    <row r="48">
      <c r="A48" s="13" t="inlineStr">
        <is>
          <t>CL1048</t>
        </is>
      </c>
      <c r="B48" s="14" t="inlineStr">
        <is>
          <t>Anna Ferrari</t>
        </is>
      </c>
      <c r="C48" s="13" t="inlineStr">
        <is>
          <t>anna.ferrari@email.it</t>
        </is>
      </c>
      <c r="D48" s="13" t="inlineStr">
        <is>
          <t>+39 393 2488027</t>
        </is>
      </c>
      <c r="E48" s="14" t="inlineStr">
        <is>
          <t>Tech Solutions SRL</t>
        </is>
      </c>
      <c r="F48" s="14" t="inlineStr">
        <is>
          <t>Via Milano 12</t>
        </is>
      </c>
      <c r="G48" s="14" t="inlineStr">
        <is>
          <t>Genova</t>
        </is>
      </c>
      <c r="H48" s="13" t="inlineStr">
        <is>
          <t>68800</t>
        </is>
      </c>
      <c r="I48" s="13" t="inlineStr">
        <is>
          <t>Standard</t>
        </is>
      </c>
      <c r="J48" s="13" t="inlineStr">
        <is>
          <t>Potenziale</t>
        </is>
      </c>
      <c r="K48" s="15" t="n">
        <v>45210</v>
      </c>
      <c r="L48" s="15" t="n">
        <v>45303</v>
      </c>
      <c r="M48" s="13" t="n">
        <v>40454</v>
      </c>
      <c r="N48" s="13" t="n">
        <v>15</v>
      </c>
      <c r="O48" s="14" t="inlineStr">
        <is>
          <t>In fase di valutazione</t>
        </is>
      </c>
    </row>
    <row r="49">
      <c r="A49" s="10" t="inlineStr">
        <is>
          <t>CL1049</t>
        </is>
      </c>
      <c r="B49" s="16" t="inlineStr">
        <is>
          <t>Laura Bianchi</t>
        </is>
      </c>
      <c r="C49" s="10" t="inlineStr">
        <is>
          <t>laura.bianchi@email.it</t>
        </is>
      </c>
      <c r="D49" s="10" t="inlineStr">
        <is>
          <t>+39 358 9560964</t>
        </is>
      </c>
      <c r="E49" s="16" t="inlineStr">
        <is>
          <t>Digital Hub</t>
        </is>
      </c>
      <c r="F49" s="16" t="inlineStr">
        <is>
          <t>Via Mazzini 79</t>
        </is>
      </c>
      <c r="G49" s="16" t="inlineStr">
        <is>
          <t>Bologna</t>
        </is>
      </c>
      <c r="H49" s="10" t="inlineStr">
        <is>
          <t>40287</t>
        </is>
      </c>
      <c r="I49" s="10" t="inlineStr">
        <is>
          <t>Premium</t>
        </is>
      </c>
      <c r="J49" s="10" t="inlineStr">
        <is>
          <t>Potenziale</t>
        </is>
      </c>
      <c r="K49" s="17" t="n">
        <v>45351</v>
      </c>
      <c r="L49" s="17" t="n">
        <v>45379</v>
      </c>
      <c r="M49" s="10" t="n">
        <v>12073</v>
      </c>
      <c r="N49" s="10" t="n">
        <v>12</v>
      </c>
      <c r="O49" s="16" t="inlineStr">
        <is>
          <t>Ottimo feedback</t>
        </is>
      </c>
    </row>
    <row r="50">
      <c r="A50" s="13" t="inlineStr">
        <is>
          <t>CL1050</t>
        </is>
      </c>
      <c r="B50" s="14" t="inlineStr">
        <is>
          <t>Sofia Conti</t>
        </is>
      </c>
      <c r="C50" s="13" t="inlineStr">
        <is>
          <t>sofia.conti@email.it</t>
        </is>
      </c>
      <c r="D50" s="13" t="inlineStr">
        <is>
          <t>+39 360 7827169</t>
        </is>
      </c>
      <c r="E50" s="14" t="inlineStr">
        <is>
          <t>Future Tech</t>
        </is>
      </c>
      <c r="F50" s="14" t="inlineStr">
        <is>
          <t>Via Garibaldi 38</t>
        </is>
      </c>
      <c r="G50" s="14" t="inlineStr">
        <is>
          <t>Napoli</t>
        </is>
      </c>
      <c r="H50" s="13" t="inlineStr">
        <is>
          <t>88217</t>
        </is>
      </c>
      <c r="I50" s="13" t="inlineStr">
        <is>
          <t>Base</t>
        </is>
      </c>
      <c r="J50" s="13" t="inlineStr">
        <is>
          <t>Ex Cliente</t>
        </is>
      </c>
      <c r="K50" s="15" t="n">
        <v>44945</v>
      </c>
      <c r="L50" s="15" t="n">
        <v>44965</v>
      </c>
      <c r="M50" s="13" t="n">
        <v>23577</v>
      </c>
      <c r="N50" s="13" t="n">
        <v>6</v>
      </c>
      <c r="O50" s="14" t="inlineStr">
        <is>
          <t>In fase di valutazione</t>
        </is>
      </c>
    </row>
    <row r="51">
      <c r="A51" s="10" t="inlineStr">
        <is>
          <t>CL1051</t>
        </is>
      </c>
      <c r="B51" s="16" t="inlineStr">
        <is>
          <t>Andrea Fontana</t>
        </is>
      </c>
      <c r="C51" s="10" t="inlineStr">
        <is>
          <t>andrea.fontana@email.it</t>
        </is>
      </c>
      <c r="D51" s="10" t="inlineStr">
        <is>
          <t>+39 366 4500029</t>
        </is>
      </c>
      <c r="E51" s="16" t="inlineStr">
        <is>
          <t>Next Gen SRL</t>
        </is>
      </c>
      <c r="F51" s="16" t="inlineStr">
        <is>
          <t>Via Mazzini 6</t>
        </is>
      </c>
      <c r="G51" s="16" t="inlineStr">
        <is>
          <t>Napoli</t>
        </is>
      </c>
      <c r="H51" s="10" t="inlineStr">
        <is>
          <t>60108</t>
        </is>
      </c>
      <c r="I51" s="10" t="inlineStr">
        <is>
          <t>Premium</t>
        </is>
      </c>
      <c r="J51" s="10" t="inlineStr">
        <is>
          <t>Attivo</t>
        </is>
      </c>
      <c r="K51" s="17" t="n">
        <v>44945</v>
      </c>
      <c r="L51" s="17" t="n">
        <v>45028</v>
      </c>
      <c r="M51" s="10" t="n">
        <v>17402</v>
      </c>
      <c r="N51" s="10" t="n">
        <v>20</v>
      </c>
      <c r="O51" s="16" t="inlineStr">
        <is>
          <t>In fase di valutazione</t>
        </is>
      </c>
    </row>
  </sheetData>
  <autoFilter ref="A1:O51"/>
  <dataValidations count="2">
    <dataValidation sqref="I2:I1000" showErrorMessage="1" showInputMessage="1" allowBlank="0" type="list">
      <formula1>"Premium,Standard,Base,VIP"</formula1>
    </dataValidation>
    <dataValidation sqref="J2:J1000" showErrorMessage="1" showInputMessage="1" allowBlank="0" type="list">
      <formula1>"Attivo,Inattivo,Potenziale,Ex Cliente"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26"/>
  <sheetViews>
    <sheetView workbookViewId="0">
      <selection activeCell="A1" sqref="A1"/>
    </sheetView>
  </sheetViews>
  <sheetFormatPr baseColWidth="8" defaultRowHeight="15"/>
  <cols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2">
      <c r="B2" s="18" t="inlineStr">
        <is>
          <t>ANALISI CLIENTI</t>
        </is>
      </c>
    </row>
    <row r="4">
      <c r="B4" s="8" t="inlineStr">
        <is>
          <t>TOP 10 CLIENTI PER VALORE</t>
        </is>
      </c>
    </row>
    <row r="5">
      <c r="B5" s="9" t="inlineStr">
        <is>
          <t>Posizione</t>
        </is>
      </c>
      <c r="C5" s="9" t="inlineStr">
        <is>
          <t>Nome Cliente</t>
        </is>
      </c>
      <c r="D5" s="9" t="inlineStr">
        <is>
          <t>Valore (€)</t>
        </is>
      </c>
      <c r="E5" s="9" t="inlineStr">
        <is>
          <t>Numero Ordini</t>
        </is>
      </c>
    </row>
    <row r="6">
      <c r="B6" s="10" t="n">
        <v>1</v>
      </c>
      <c r="C6" s="10">
        <f>INDEX('Database Clienti'!B:B,MATCH(LARGE('Database Clienti'!M:M,1),'Database Clienti'!M:M,0))</f>
        <v/>
      </c>
      <c r="D6" s="19">
        <f>LARGE('Database Clienti'!M:M,1)</f>
        <v/>
      </c>
      <c r="E6" s="10">
        <f>INDEX('Database Clienti'!N:N,MATCH(LARGE('Database Clienti'!M:M,1),'Database Clienti'!M:M,0))</f>
        <v/>
      </c>
    </row>
    <row r="7">
      <c r="B7" s="10" t="n">
        <v>2</v>
      </c>
      <c r="C7" s="10">
        <f>INDEX('Database Clienti'!B:B,MATCH(LARGE('Database Clienti'!M:M,2),'Database Clienti'!M:M,0))</f>
        <v/>
      </c>
      <c r="D7" s="19">
        <f>LARGE('Database Clienti'!M:M,2)</f>
        <v/>
      </c>
      <c r="E7" s="10">
        <f>INDEX('Database Clienti'!N:N,MATCH(LARGE('Database Clienti'!M:M,2),'Database Clienti'!M:M,0))</f>
        <v/>
      </c>
    </row>
    <row r="8">
      <c r="B8" s="10" t="n">
        <v>3</v>
      </c>
      <c r="C8" s="10">
        <f>INDEX('Database Clienti'!B:B,MATCH(LARGE('Database Clienti'!M:M,3),'Database Clienti'!M:M,0))</f>
        <v/>
      </c>
      <c r="D8" s="19">
        <f>LARGE('Database Clienti'!M:M,3)</f>
        <v/>
      </c>
      <c r="E8" s="10">
        <f>INDEX('Database Clienti'!N:N,MATCH(LARGE('Database Clienti'!M:M,3),'Database Clienti'!M:M,0))</f>
        <v/>
      </c>
    </row>
    <row r="9">
      <c r="B9" s="10" t="n">
        <v>4</v>
      </c>
      <c r="C9" s="10">
        <f>INDEX('Database Clienti'!B:B,MATCH(LARGE('Database Clienti'!M:M,4),'Database Clienti'!M:M,0))</f>
        <v/>
      </c>
      <c r="D9" s="19">
        <f>LARGE('Database Clienti'!M:M,4)</f>
        <v/>
      </c>
      <c r="E9" s="10">
        <f>INDEX('Database Clienti'!N:N,MATCH(LARGE('Database Clienti'!M:M,4),'Database Clienti'!M:M,0))</f>
        <v/>
      </c>
    </row>
    <row r="10">
      <c r="B10" s="10" t="n">
        <v>5</v>
      </c>
      <c r="C10" s="10">
        <f>INDEX('Database Clienti'!B:B,MATCH(LARGE('Database Clienti'!M:M,5),'Database Clienti'!M:M,0))</f>
        <v/>
      </c>
      <c r="D10" s="19">
        <f>LARGE('Database Clienti'!M:M,5)</f>
        <v/>
      </c>
      <c r="E10" s="10">
        <f>INDEX('Database Clienti'!N:N,MATCH(LARGE('Database Clienti'!M:M,5),'Database Clienti'!M:M,0))</f>
        <v/>
      </c>
    </row>
    <row r="11">
      <c r="B11" s="10" t="n">
        <v>6</v>
      </c>
      <c r="C11" s="10">
        <f>INDEX('Database Clienti'!B:B,MATCH(LARGE('Database Clienti'!M:M,6),'Database Clienti'!M:M,0))</f>
        <v/>
      </c>
      <c r="D11" s="19">
        <f>LARGE('Database Clienti'!M:M,6)</f>
        <v/>
      </c>
      <c r="E11" s="10">
        <f>INDEX('Database Clienti'!N:N,MATCH(LARGE('Database Clienti'!M:M,6),'Database Clienti'!M:M,0))</f>
        <v/>
      </c>
    </row>
    <row r="12">
      <c r="B12" s="10" t="n">
        <v>7</v>
      </c>
      <c r="C12" s="10">
        <f>INDEX('Database Clienti'!B:B,MATCH(LARGE('Database Clienti'!M:M,7),'Database Clienti'!M:M,0))</f>
        <v/>
      </c>
      <c r="D12" s="19">
        <f>LARGE('Database Clienti'!M:M,7)</f>
        <v/>
      </c>
      <c r="E12" s="10">
        <f>INDEX('Database Clienti'!N:N,MATCH(LARGE('Database Clienti'!M:M,7),'Database Clienti'!M:M,0))</f>
        <v/>
      </c>
    </row>
    <row r="13">
      <c r="B13" s="10" t="n">
        <v>8</v>
      </c>
      <c r="C13" s="10">
        <f>INDEX('Database Clienti'!B:B,MATCH(LARGE('Database Clienti'!M:M,8),'Database Clienti'!M:M,0))</f>
        <v/>
      </c>
      <c r="D13" s="19">
        <f>LARGE('Database Clienti'!M:M,8)</f>
        <v/>
      </c>
      <c r="E13" s="10">
        <f>INDEX('Database Clienti'!N:N,MATCH(LARGE('Database Clienti'!M:M,8),'Database Clienti'!M:M,0))</f>
        <v/>
      </c>
    </row>
    <row r="14">
      <c r="B14" s="10" t="n">
        <v>9</v>
      </c>
      <c r="C14" s="10">
        <f>INDEX('Database Clienti'!B:B,MATCH(LARGE('Database Clienti'!M:M,9),'Database Clienti'!M:M,0))</f>
        <v/>
      </c>
      <c r="D14" s="19">
        <f>LARGE('Database Clienti'!M:M,9)</f>
        <v/>
      </c>
      <c r="E14" s="10">
        <f>INDEX('Database Clienti'!N:N,MATCH(LARGE('Database Clienti'!M:M,9),'Database Clienti'!M:M,0))</f>
        <v/>
      </c>
    </row>
    <row r="15">
      <c r="B15" s="10" t="n">
        <v>10</v>
      </c>
      <c r="C15" s="10">
        <f>INDEX('Database Clienti'!B:B,MATCH(LARGE('Database Clienti'!M:M,10),'Database Clienti'!M:M,0))</f>
        <v/>
      </c>
      <c r="D15" s="19">
        <f>LARGE('Database Clienti'!M:M,10)</f>
        <v/>
      </c>
      <c r="E15" s="10">
        <f>INDEX('Database Clienti'!N:N,MATCH(LARGE('Database Clienti'!M:M,10),'Database Clienti'!M:M,0))</f>
        <v/>
      </c>
    </row>
    <row r="17">
      <c r="B17" s="8" t="inlineStr">
        <is>
          <t>STATISTICHE PER CITTÀ</t>
        </is>
      </c>
    </row>
    <row r="18">
      <c r="B18" s="9" t="inlineStr">
        <is>
          <t>Città</t>
        </is>
      </c>
      <c r="C18" s="9" t="inlineStr">
        <is>
          <t>Numero Clienti</t>
        </is>
      </c>
      <c r="D18" s="9" t="inlineStr">
        <is>
          <t>Valore Totale (€)</t>
        </is>
      </c>
      <c r="E18" s="9" t="inlineStr">
        <is>
          <t>Media per Cliente (€)</t>
        </is>
      </c>
    </row>
    <row r="19">
      <c r="B19" s="10" t="inlineStr">
        <is>
          <t>Bologna</t>
        </is>
      </c>
      <c r="C19" s="10">
        <f>COUNTIF('Database Clienti'!G:G,"Bologna")</f>
        <v/>
      </c>
      <c r="D19" s="19">
        <f>SUMIF('Database Clienti'!G:G,"Bologna",'Database Clienti'!M:M)</f>
        <v/>
      </c>
      <c r="E19" s="19">
        <f>D19/C19</f>
        <v/>
      </c>
    </row>
    <row r="20">
      <c r="B20" s="10" t="inlineStr">
        <is>
          <t>Firenze</t>
        </is>
      </c>
      <c r="C20" s="10">
        <f>COUNTIF('Database Clienti'!G:G,"Firenze")</f>
        <v/>
      </c>
      <c r="D20" s="19">
        <f>SUMIF('Database Clienti'!G:G,"Firenze",'Database Clienti'!M:M)</f>
        <v/>
      </c>
      <c r="E20" s="19">
        <f>D20/C20</f>
        <v/>
      </c>
    </row>
    <row r="21">
      <c r="B21" s="10" t="inlineStr">
        <is>
          <t>Genova</t>
        </is>
      </c>
      <c r="C21" s="10">
        <f>COUNTIF('Database Clienti'!G:G,"Genova")</f>
        <v/>
      </c>
      <c r="D21" s="19">
        <f>SUMIF('Database Clienti'!G:G,"Genova",'Database Clienti'!M:M)</f>
        <v/>
      </c>
      <c r="E21" s="19">
        <f>D21/C21</f>
        <v/>
      </c>
    </row>
    <row r="22">
      <c r="B22" s="10" t="inlineStr">
        <is>
          <t>Milano</t>
        </is>
      </c>
      <c r="C22" s="10">
        <f>COUNTIF('Database Clienti'!G:G,"Milano")</f>
        <v/>
      </c>
      <c r="D22" s="19">
        <f>SUMIF('Database Clienti'!G:G,"Milano",'Database Clienti'!M:M)</f>
        <v/>
      </c>
      <c r="E22" s="19">
        <f>D22/C22</f>
        <v/>
      </c>
    </row>
    <row r="23">
      <c r="B23" s="10" t="inlineStr">
        <is>
          <t>Napoli</t>
        </is>
      </c>
      <c r="C23" s="10">
        <f>COUNTIF('Database Clienti'!G:G,"Napoli")</f>
        <v/>
      </c>
      <c r="D23" s="19">
        <f>SUMIF('Database Clienti'!G:G,"Napoli",'Database Clienti'!M:M)</f>
        <v/>
      </c>
      <c r="E23" s="19">
        <f>D23/C23</f>
        <v/>
      </c>
    </row>
    <row r="24">
      <c r="B24" s="10" t="inlineStr">
        <is>
          <t>Roma</t>
        </is>
      </c>
      <c r="C24" s="10">
        <f>COUNTIF('Database Clienti'!G:G,"Roma")</f>
        <v/>
      </c>
      <c r="D24" s="19">
        <f>SUMIF('Database Clienti'!G:G,"Roma",'Database Clienti'!M:M)</f>
        <v/>
      </c>
      <c r="E24" s="19">
        <f>D24/C24</f>
        <v/>
      </c>
    </row>
    <row r="25">
      <c r="B25" s="10" t="inlineStr">
        <is>
          <t>Torino</t>
        </is>
      </c>
      <c r="C25" s="10">
        <f>COUNTIF('Database Clienti'!G:G,"Torino")</f>
        <v/>
      </c>
      <c r="D25" s="19">
        <f>SUMIF('Database Clienti'!G:G,"Torino",'Database Clienti'!M:M)</f>
        <v/>
      </c>
      <c r="E25" s="19">
        <f>D25/C25</f>
        <v/>
      </c>
    </row>
    <row r="26">
      <c r="B26" s="10" t="inlineStr">
        <is>
          <t>Venezia</t>
        </is>
      </c>
      <c r="C26" s="10">
        <f>COUNTIF('Database Clienti'!G:G,"Venezia")</f>
        <v/>
      </c>
      <c r="D26" s="19">
        <f>SUMIF('Database Clienti'!G:G,"Venezia",'Database Clienti'!M:M)</f>
        <v/>
      </c>
      <c r="E26" s="19">
        <f>D26/C26</f>
        <v/>
      </c>
    </row>
  </sheetData>
  <mergeCells count="3">
    <mergeCell ref="B2:H2"/>
    <mergeCell ref="B4:E4"/>
    <mergeCell ref="B17:E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52"/>
  <sheetViews>
    <sheetView workbookViewId="0">
      <selection activeCell="A1" sqref="A1"/>
    </sheetView>
  </sheetViews>
  <sheetFormatPr baseColWidth="8" defaultRowHeight="15"/>
  <cols>
    <col width="2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2">
      <c r="B2" s="20" t="inlineStr">
        <is>
          <t>GUIDA ALL'USO - GESTIONE CLIENTI</t>
        </is>
      </c>
    </row>
    <row r="5">
      <c r="B5" s="21" t="inlineStr">
        <is>
          <t>PANORAMICA DEL SISTEMA</t>
        </is>
      </c>
    </row>
    <row r="6">
      <c r="B6" s="21" t="inlineStr">
        <is>
          <t>Questo modello Excel professionale ti permette di gestire efficacemente la tua base clienti.</t>
        </is>
      </c>
    </row>
    <row r="7">
      <c r="B7" s="21" t="inlineStr">
        <is>
          <t>Include dashboard interattive, analisi automatiche e strumenti di reportistica.</t>
        </is>
      </c>
    </row>
    <row r="9">
      <c r="B9" s="21" t="inlineStr">
        <is>
          <t>STRUTTURA DEI FOGLI</t>
        </is>
      </c>
    </row>
    <row r="10">
      <c r="B10" s="22" t="inlineStr">
        <is>
          <t>1. Dashboard:</t>
        </is>
      </c>
      <c r="C10" s="23" t="inlineStr">
        <is>
          <t>Visualizzazione rapida di KPI e metriche principali con grafici interattivi</t>
        </is>
      </c>
    </row>
    <row r="11">
      <c r="B11" s="22" t="inlineStr">
        <is>
          <t>2. Database Clienti:</t>
        </is>
      </c>
      <c r="C11" s="23" t="inlineStr">
        <is>
          <t>Elenco completo di tutti i clienti con informazioni dettagliate</t>
        </is>
      </c>
    </row>
    <row r="12">
      <c r="B12" s="22" t="inlineStr">
        <is>
          <t>3. Analisi:</t>
        </is>
      </c>
      <c r="C12" s="23" t="inlineStr">
        <is>
          <t>Report automatici e classifiche dei migliori clienti</t>
        </is>
      </c>
    </row>
    <row r="13">
      <c r="B13" s="22" t="inlineStr">
        <is>
          <t>4. Istruzioni:</t>
        </is>
      </c>
      <c r="C13" s="23" t="inlineStr">
        <is>
          <t>Questa guida all'utilizzo del sistema</t>
        </is>
      </c>
    </row>
    <row r="15">
      <c r="B15" s="21" t="inlineStr">
        <is>
          <t>COME AGGIUNGERE UN NUOVO CLIENTE</t>
        </is>
      </c>
    </row>
    <row r="16">
      <c r="B16" s="22" t="inlineStr">
        <is>
          <t>1.</t>
        </is>
      </c>
      <c r="C16" s="23" t="inlineStr">
        <is>
          <t>Vai al foglio 'Database Clienti'</t>
        </is>
      </c>
    </row>
    <row r="17">
      <c r="B17" s="22" t="inlineStr">
        <is>
          <t>2.</t>
        </is>
      </c>
      <c r="C17" s="23" t="inlineStr">
        <is>
          <t>Scorri fino alla prima riga vuota dopo l'ultimo cliente</t>
        </is>
      </c>
    </row>
    <row r="18">
      <c r="B18" s="22" t="inlineStr">
        <is>
          <t>3.</t>
        </is>
      </c>
      <c r="C18" s="23" t="inlineStr">
        <is>
          <t>Inserisci i dati del nuovo cliente in tutte le colonne richieste</t>
        </is>
      </c>
    </row>
    <row r="19">
      <c r="B19" s="22" t="inlineStr">
        <is>
          <t>4.</t>
        </is>
      </c>
      <c r="C19" s="23" t="inlineStr">
        <is>
          <t>L'ID Cliente può essere generato seguendo il formato CL + numero progressivo</t>
        </is>
      </c>
    </row>
    <row r="20">
      <c r="B20" s="22" t="inlineStr">
        <is>
          <t>5.</t>
        </is>
      </c>
      <c r="C20" s="23" t="inlineStr">
        <is>
          <t>Usa i menu a tendina per Categoria e Stato</t>
        </is>
      </c>
    </row>
    <row r="21">
      <c r="B21" s="22" t="inlineStr">
        <is>
          <t>6.</t>
        </is>
      </c>
      <c r="C21" s="23" t="inlineStr">
        <is>
          <t>Dashboard e Analisi si aggiorneranno automaticamente</t>
        </is>
      </c>
    </row>
    <row r="23">
      <c r="B23" s="21" t="inlineStr">
        <is>
          <t>CATEGORIE CLIENTE</t>
        </is>
      </c>
    </row>
    <row r="24">
      <c r="B24" s="22" t="inlineStr">
        <is>
          <t>• VIP:</t>
        </is>
      </c>
      <c r="C24" s="23" t="inlineStr">
        <is>
          <t>Clienti di massimo valore, servizio prioritario</t>
        </is>
      </c>
    </row>
    <row r="25">
      <c r="B25" s="22" t="inlineStr">
        <is>
          <t>• Premium:</t>
        </is>
      </c>
      <c r="C25" s="23" t="inlineStr">
        <is>
          <t>Clienti ad alto valore con esigenze avanzate</t>
        </is>
      </c>
    </row>
    <row r="26">
      <c r="B26" s="22" t="inlineStr">
        <is>
          <t>• Standard:</t>
        </is>
      </c>
      <c r="C26" s="23" t="inlineStr">
        <is>
          <t>Clienti regolari con necessità standard</t>
        </is>
      </c>
    </row>
    <row r="27">
      <c r="B27" s="22" t="inlineStr">
        <is>
          <t>• Base:</t>
        </is>
      </c>
      <c r="C27" s="23" t="inlineStr">
        <is>
          <t>Clienti occasionali o con volumi ridotti</t>
        </is>
      </c>
    </row>
    <row r="29">
      <c r="B29" s="21" t="inlineStr">
        <is>
          <t>STATI CLIENTE</t>
        </is>
      </c>
    </row>
    <row r="30">
      <c r="B30" s="22" t="inlineStr">
        <is>
          <t>• Attivo:</t>
        </is>
      </c>
      <c r="C30" s="23" t="inlineStr">
        <is>
          <t>Cliente con rapporto commerciale in corso</t>
        </is>
      </c>
    </row>
    <row r="31">
      <c r="B31" s="22" t="inlineStr">
        <is>
          <t>• Inattivo:</t>
        </is>
      </c>
      <c r="C31" s="23" t="inlineStr">
        <is>
          <t>Cliente registrato ma senza attività recente</t>
        </is>
      </c>
    </row>
    <row r="32">
      <c r="B32" s="22" t="inlineStr">
        <is>
          <t>• Potenziale:</t>
        </is>
      </c>
      <c r="C32" s="23" t="inlineStr">
        <is>
          <t>Lead o prospect in fase di valutazione</t>
        </is>
      </c>
    </row>
    <row r="33">
      <c r="B33" s="22" t="inlineStr">
        <is>
          <t>• Ex Cliente:</t>
        </is>
      </c>
      <c r="C33" s="23" t="inlineStr">
        <is>
          <t>Rapporto commerciale terminato</t>
        </is>
      </c>
    </row>
    <row r="35">
      <c r="B35" s="21" t="inlineStr">
        <is>
          <t>FUNZIONALITÀ AVANZATE</t>
        </is>
      </c>
    </row>
    <row r="36">
      <c r="B36" s="22" t="inlineStr">
        <is>
          <t>• Filtri automatici:</t>
        </is>
      </c>
      <c r="C36" s="23" t="inlineStr">
        <is>
          <t>Clicca sulle frecce nelle intestazioni per filtrare i dati</t>
        </is>
      </c>
    </row>
    <row r="37">
      <c r="B37" s="22" t="inlineStr">
        <is>
          <t>• Ordinamento:</t>
        </is>
      </c>
      <c r="C37" s="23" t="inlineStr">
        <is>
          <t>Ordina per qualsiasi colonna cliccando sull'intestazione</t>
        </is>
      </c>
    </row>
    <row r="38">
      <c r="B38" s="22" t="inlineStr">
        <is>
          <t>• Validazione dati:</t>
        </is>
      </c>
      <c r="C38" s="23" t="inlineStr">
        <is>
          <t>Categorie e Stati hanno menu a tendina predefiniti</t>
        </is>
      </c>
    </row>
    <row r="39">
      <c r="B39" s="22" t="inlineStr">
        <is>
          <t>• Grafici dinamici:</t>
        </is>
      </c>
      <c r="C39" s="23" t="inlineStr">
        <is>
          <t>I grafici nella Dashboard si aggiornano automaticamente</t>
        </is>
      </c>
    </row>
    <row r="40">
      <c r="B40" s="22" t="inlineStr">
        <is>
          <t>• Formule protette:</t>
        </is>
      </c>
      <c r="C40" s="23" t="inlineStr">
        <is>
          <t>Le formule di calcolo sono automatiche e protette</t>
        </is>
      </c>
    </row>
    <row r="42">
      <c r="B42" s="21" t="inlineStr">
        <is>
          <t>BEST PRACTICES</t>
        </is>
      </c>
    </row>
    <row r="43">
      <c r="B43" s="22" t="inlineStr">
        <is>
          <t>✓</t>
        </is>
      </c>
      <c r="C43" s="23" t="inlineStr">
        <is>
          <t>Aggiorna regolarmente la data dell'ultimo contatto</t>
        </is>
      </c>
    </row>
    <row r="44">
      <c r="B44" s="22" t="inlineStr">
        <is>
          <t>✓</t>
        </is>
      </c>
      <c r="C44" s="23" t="inlineStr">
        <is>
          <t>Mantieni le informazioni di contatto sempre corrette</t>
        </is>
      </c>
    </row>
    <row r="45">
      <c r="B45" s="22" t="inlineStr">
        <is>
          <t>✓</t>
        </is>
      </c>
      <c r="C45" s="23" t="inlineStr">
        <is>
          <t>Aggiungi note dettagliate per tracciare interazioni importanti</t>
        </is>
      </c>
    </row>
    <row r="46">
      <c r="B46" s="22" t="inlineStr">
        <is>
          <t>✓</t>
        </is>
      </c>
      <c r="C46" s="23" t="inlineStr">
        <is>
          <t>Rivedi periodicamente i clienti inattivi per azioni di riattivazione</t>
        </is>
      </c>
    </row>
    <row r="47">
      <c r="B47" s="22" t="inlineStr">
        <is>
          <t>✓</t>
        </is>
      </c>
      <c r="C47" s="23" t="inlineStr">
        <is>
          <t>Usa la Dashboard per monitorare trend e performance</t>
        </is>
      </c>
    </row>
    <row r="48">
      <c r="B48" s="22" t="inlineStr">
        <is>
          <t>✓</t>
        </is>
      </c>
      <c r="C48" s="23" t="inlineStr">
        <is>
          <t>Esporta regolarmente backup del file</t>
        </is>
      </c>
    </row>
    <row r="50">
      <c r="B50" s="21" t="inlineStr">
        <is>
          <t>SUPPORTO E AGGIORNAMENTI</t>
        </is>
      </c>
    </row>
    <row r="51">
      <c r="B51" s="22" t="inlineStr">
        <is>
          <t>Per assistenza o suggerimenti:</t>
        </is>
      </c>
      <c r="C51" s="23" t="inlineStr">
        <is>
          <t>contatta il supporto tecnico</t>
        </is>
      </c>
    </row>
    <row r="52">
      <c r="B52" s="22" t="inlineStr">
        <is>
          <t>Versione:</t>
        </is>
      </c>
      <c r="C52" s="23" t="inlineStr">
        <is>
          <t>1.0 - Modello Professionale Gratuito</t>
        </is>
      </c>
    </row>
  </sheetData>
  <mergeCells count="42">
    <mergeCell ref="B2:H2"/>
    <mergeCell ref="B5:H5"/>
    <mergeCell ref="B6:H6"/>
    <mergeCell ref="B7:H7"/>
    <mergeCell ref="B9:H9"/>
    <mergeCell ref="C10:H10"/>
    <mergeCell ref="C11:H11"/>
    <mergeCell ref="C12:H12"/>
    <mergeCell ref="C13:H13"/>
    <mergeCell ref="B15:H15"/>
    <mergeCell ref="C16:H16"/>
    <mergeCell ref="C17:H17"/>
    <mergeCell ref="C18:H18"/>
    <mergeCell ref="C19:H19"/>
    <mergeCell ref="C20:H20"/>
    <mergeCell ref="C21:H21"/>
    <mergeCell ref="B23:H23"/>
    <mergeCell ref="C24:H24"/>
    <mergeCell ref="C25:H25"/>
    <mergeCell ref="C26:H26"/>
    <mergeCell ref="C27:H27"/>
    <mergeCell ref="B29:H29"/>
    <mergeCell ref="C30:H30"/>
    <mergeCell ref="C31:H31"/>
    <mergeCell ref="C32:H32"/>
    <mergeCell ref="C33:H33"/>
    <mergeCell ref="B35:H35"/>
    <mergeCell ref="C36:H36"/>
    <mergeCell ref="C37:H37"/>
    <mergeCell ref="C38:H38"/>
    <mergeCell ref="C39:H39"/>
    <mergeCell ref="C40:H40"/>
    <mergeCell ref="B42:H42"/>
    <mergeCell ref="C43:H43"/>
    <mergeCell ref="C44:H44"/>
    <mergeCell ref="C45:H45"/>
    <mergeCell ref="C46:H46"/>
    <mergeCell ref="C47:H47"/>
    <mergeCell ref="C48:H48"/>
    <mergeCell ref="B50:H50"/>
    <mergeCell ref="C51:H51"/>
    <mergeCell ref="C52:H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2026-01-09T19:04:52Z</dcterms:created>
  <dcterms:modified xmlns:dcterms="http://purl.org/dc/terms/" xmlns:xsi="http://www.w3.org/2001/XMLSchema-instance" xsi:type="dcterms:W3CDTF">2026-01-09T19:04:52Z</dcterms:modified>
</cp:coreProperties>
</file>