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Transazioni" sheetId="2" state="visible" r:id="rId2"/>
    <sheet xmlns:r="http://schemas.openxmlformats.org/officeDocument/2006/relationships" name="Categorie" sheetId="3" state="visible" r:id="rId3"/>
    <sheet xmlns:r="http://schemas.openxmlformats.org/officeDocument/2006/relationships" name="Report Mensile" sheetId="4" state="visible" r:id="rId4"/>
    <sheet xmlns:r="http://schemas.openxmlformats.org/officeDocument/2006/relationships" name="Istruzioni" sheetId="5" state="visible" r:id="rId5"/>
  </sheets>
  <definedNames>
    <definedName name="_xlnm._FilterDatabase" localSheetId="1" hidden="1">'Transazioni'!$A$1:$F$51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DD/MM/YYYY"/>
    <numFmt numFmtId="166" formatCode="#,##0.00 €"/>
    <numFmt numFmtId="167" formatCode="0.0%"/>
  </numFmts>
  <fonts count="8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FFFFFF"/>
      <sz val="12"/>
    </font>
    <font>
      <b val="1"/>
      <color rgb="001E3A8A"/>
      <sz val="20"/>
    </font>
    <font>
      <b val="1"/>
      <color rgb="001E3A8A"/>
      <sz val="11"/>
    </font>
    <font>
      <b val="1"/>
      <sz val="12"/>
    </font>
    <font>
      <b val="1"/>
      <color rgb="003B82F6"/>
      <sz val="12"/>
    </font>
    <font>
      <b val="1"/>
      <color rgb="001E3A8A"/>
      <sz val="12"/>
    </font>
  </fonts>
  <fills count="6">
    <fill>
      <patternFill/>
    </fill>
    <fill>
      <patternFill patternType="gray125"/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3" fillId="0" borderId="0" applyAlignment="1" pivotButton="0" quotePrefix="0" xfId="0">
      <alignment horizontal="center" vertical="center"/>
    </xf>
    <xf numFmtId="0" fontId="2" fillId="4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4" fillId="0" borderId="1" applyAlignment="1" pivotButton="0" quotePrefix="0" xfId="0">
      <alignment horizontal="right" vertical="center"/>
    </xf>
    <xf numFmtId="166" fontId="5" fillId="0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center" vertical="center"/>
    </xf>
    <xf numFmtId="0" fontId="0" fillId="0" borderId="1" applyAlignment="1" pivotButton="0" quotePrefix="0" xfId="0">
      <alignment vertical="center"/>
    </xf>
    <xf numFmtId="166" fontId="0" fillId="0" borderId="1" applyAlignment="1" pivotButton="0" quotePrefix="0" xfId="0">
      <alignment vertical="center"/>
    </xf>
    <xf numFmtId="0" fontId="5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167" fontId="0" fillId="0" borderId="1" applyAlignment="1" pivotButton="0" quotePrefix="0" xfId="0">
      <alignment vertical="center"/>
    </xf>
    <xf numFmtId="0" fontId="2" fillId="4" borderId="1" applyAlignment="1" pivotButton="0" quotePrefix="0" xfId="0">
      <alignment horizontal="center" vertical="center"/>
    </xf>
    <xf numFmtId="165" fontId="0" fillId="5" borderId="1" applyAlignment="1" pivotButton="0" quotePrefix="0" xfId="0">
      <alignment vertical="center"/>
    </xf>
    <xf numFmtId="0" fontId="0" fillId="5" borderId="1" applyAlignment="1" pivotButton="0" quotePrefix="0" xfId="0">
      <alignment vertical="center"/>
    </xf>
    <xf numFmtId="4" fontId="0" fillId="5" borderId="1" applyAlignment="1" pivotButton="0" quotePrefix="0" xfId="0">
      <alignment vertical="center"/>
    </xf>
    <xf numFmtId="165" fontId="0" fillId="0" borderId="1" applyAlignment="1" pivotButton="0" quotePrefix="0" xfId="0">
      <alignment vertical="center"/>
    </xf>
    <xf numFmtId="4" fontId="0" fillId="0" borderId="1" applyAlignment="1" pivotButton="0" quotePrefix="0" xfId="0">
      <alignment vertical="center"/>
    </xf>
    <xf numFmtId="0" fontId="1" fillId="2" borderId="0" pivotButton="0" quotePrefix="0" xfId="0"/>
    <xf numFmtId="0" fontId="1" fillId="3" borderId="0" pivotButton="0" quotePrefix="0" xfId="0"/>
    <xf numFmtId="0" fontId="0" fillId="0" borderId="1" pivotButton="0" quotePrefix="0" xfId="0"/>
    <xf numFmtId="0" fontId="1" fillId="0" borderId="0" applyAlignment="1" pivotButton="0" quotePrefix="0" xfId="0">
      <alignment horizontal="center" vertical="center"/>
    </xf>
    <xf numFmtId="166" fontId="0" fillId="5" borderId="1" applyAlignment="1" pivotButton="0" quotePrefix="0" xfId="0">
      <alignment vertical="center"/>
    </xf>
    <xf numFmtId="167" fontId="0" fillId="5" borderId="1" applyAlignment="1" pivotButton="0" quotePrefix="0" xfId="0">
      <alignment vertical="center"/>
    </xf>
    <xf numFmtId="0" fontId="0" fillId="0" borderId="0" applyAlignment="1" pivotButton="0" quotePrefix="0" xfId="0">
      <alignment vertical="top" wrapText="1"/>
    </xf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Uscite</a:t>
            </a:r>
          </a:p>
        </rich>
      </tx>
    </title>
    <plotArea>
      <pieChart>
        <varyColors val="1"/>
        <ser>
          <idx val="0"/>
          <order val="0"/>
          <tx>
            <strRef>
              <f>'Dashboard'!B11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'Dashboard'!$A$12:$A$19</f>
            </numRef>
          </cat>
          <val>
            <numRef>
              <f>'Dashboard'!$B$12:$B$19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Confronto Entrate vs Uscite Mensili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'Report Mensile'!B2</f>
            </strRef>
          </tx>
          <spPr>
            <a:ln xmlns:a="http://schemas.openxmlformats.org/drawingml/2006/main">
              <a:prstDash val="solid"/>
            </a:ln>
          </spPr>
          <cat>
            <numRef>
              <f>'Report Mensile'!$A$3:$A$14</f>
            </numRef>
          </cat>
          <val>
            <numRef>
              <f>'Report Mensile'!$B$3:$B$14</f>
            </numRef>
          </val>
        </ser>
        <ser>
          <idx val="1"/>
          <order val="1"/>
          <tx>
            <strRef>
              <f>'Report Mensile'!C2</f>
            </strRef>
          </tx>
          <spPr>
            <a:ln xmlns:a="http://schemas.openxmlformats.org/drawingml/2006/main">
              <a:prstDash val="solid"/>
            </a:ln>
          </spPr>
          <cat>
            <numRef>
              <f>'Report Mensile'!$A$3:$A$14</f>
            </numRef>
          </cat>
          <val>
            <numRef>
              <f>'Report Mensile'!$C$3:$C$14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 €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10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6</col>
      <colOff>0</colOff>
      <row>2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9"/>
  <sheetViews>
    <sheetView workbookViewId="0">
      <selection activeCell="A1" sqref="A1"/>
    </sheetView>
  </sheetViews>
  <sheetFormatPr baseColWidth="8" defaultRowHeight="15"/>
  <cols>
    <col width="20" customWidth="1" min="1" max="1"/>
    <col width="18" customWidth="1" min="2" max="2"/>
    <col width="15" customWidth="1" min="3" max="3"/>
    <col width="15" customWidth="1" min="4" max="4"/>
    <col width="20" customWidth="1" min="6" max="6"/>
    <col width="18" customWidth="1" min="7" max="7"/>
    <col width="15" customWidth="1" min="8" max="8"/>
  </cols>
  <sheetData>
    <row r="1" ht="35" customHeight="1">
      <c r="A1" s="1" t="inlineStr">
        <is>
          <t>DASHBOARD GESTIONE ENTRATE E USCITE</t>
        </is>
      </c>
    </row>
    <row r="3">
      <c r="A3" s="2" t="inlineStr">
        <is>
          <t>RIEPILOGO GENERALE</t>
        </is>
      </c>
      <c r="F3" s="3" t="inlineStr">
        <is>
          <t>ENTRATE PER CATEGORIA</t>
        </is>
      </c>
    </row>
    <row r="4">
      <c r="A4" s="4" t="inlineStr">
        <is>
          <t>Totale Entrate:</t>
        </is>
      </c>
      <c r="B4" s="5">
        <f>SUMIF(Transazioni!B:B,"Entrata",Transazioni!E:E)</f>
        <v/>
      </c>
      <c r="F4" s="6" t="inlineStr">
        <is>
          <t>Categoria</t>
        </is>
      </c>
      <c r="G4" s="6" t="inlineStr">
        <is>
          <t>Totale €</t>
        </is>
      </c>
    </row>
    <row r="5">
      <c r="A5" s="4" t="inlineStr">
        <is>
          <t>Totale Uscite:</t>
        </is>
      </c>
      <c r="B5" s="5">
        <f>SUMIF(Transazioni!B:B,"Uscita",Transazioni!E:E)</f>
        <v/>
      </c>
      <c r="F5" s="7" t="inlineStr">
        <is>
          <t>Stipendio</t>
        </is>
      </c>
      <c r="G5" s="8">
        <f>SUMIFS(Transazioni!E:E,Transazioni!B:B,"Entrata",Transazioni!C:C,"Stipendio")</f>
        <v/>
      </c>
    </row>
    <row r="6">
      <c r="A6" s="4" t="inlineStr">
        <is>
          <t>Saldo Netto:</t>
        </is>
      </c>
      <c r="B6" s="9">
        <f>SUMIF(Transazioni!B:B,"Entrata",Transazioni!E:E)-SUMIF(Transazioni!B:B,"Uscita",Transazioni!E:E)</f>
        <v/>
      </c>
      <c r="F6" s="7" t="inlineStr">
        <is>
          <t>Freelance</t>
        </is>
      </c>
      <c r="G6" s="8">
        <f>SUMIFS(Transazioni!E:E,Transazioni!B:B,"Entrata",Transazioni!C:C,"Freelance")</f>
        <v/>
      </c>
    </row>
    <row r="7">
      <c r="A7" s="4" t="inlineStr">
        <is>
          <t>N° Transazioni:</t>
        </is>
      </c>
      <c r="B7" s="10">
        <f>COUNTA(Transazioni!B:B)-1</f>
        <v/>
      </c>
      <c r="F7" s="7" t="inlineStr">
        <is>
          <t>Investimenti</t>
        </is>
      </c>
      <c r="G7" s="8">
        <f>SUMIFS(Transazioni!E:E,Transazioni!B:B,"Entrata",Transazioni!C:C,"Investimenti")</f>
        <v/>
      </c>
    </row>
    <row r="8">
      <c r="F8" s="7" t="inlineStr">
        <is>
          <t>Bonus</t>
        </is>
      </c>
      <c r="G8" s="8">
        <f>SUMIFS(Transazioni!E:E,Transazioni!B:B,"Entrata",Transazioni!C:C,"Bonus")</f>
        <v/>
      </c>
    </row>
    <row r="9">
      <c r="F9" s="7" t="inlineStr">
        <is>
          <t>Altro Entrata</t>
        </is>
      </c>
      <c r="G9" s="8">
        <f>SUMIFS(Transazioni!E:E,Transazioni!B:B,"Entrata",Transazioni!C:C,"Altro Entrata")</f>
        <v/>
      </c>
    </row>
    <row r="10">
      <c r="A10" s="11" t="inlineStr">
        <is>
          <t>USCITE PER CATEGORIA</t>
        </is>
      </c>
    </row>
    <row r="11">
      <c r="A11" s="6" t="inlineStr">
        <is>
          <t>Categoria</t>
        </is>
      </c>
      <c r="B11" s="6" t="inlineStr">
        <is>
          <t>Totale €</t>
        </is>
      </c>
      <c r="C11" s="6" t="inlineStr">
        <is>
          <t>% sul Totale</t>
        </is>
      </c>
    </row>
    <row r="12">
      <c r="A12" s="7" t="inlineStr">
        <is>
          <t>Affitto</t>
        </is>
      </c>
      <c r="B12" s="8">
        <f>SUMIFS(Transazioni!E:E,Transazioni!B:B,"Uscita",Transazioni!C:C,"Affitto")</f>
        <v/>
      </c>
      <c r="C12" s="12">
        <f>IF($B$5&gt;0,B12/$B$5,0)</f>
        <v/>
      </c>
    </row>
    <row r="13">
      <c r="A13" s="7" t="inlineStr">
        <is>
          <t>Spesa</t>
        </is>
      </c>
      <c r="B13" s="8">
        <f>SUMIFS(Transazioni!E:E,Transazioni!B:B,"Uscita",Transazioni!C:C,"Spesa")</f>
        <v/>
      </c>
      <c r="C13" s="12">
        <f>IF($B$5&gt;0,B13/$B$5,0)</f>
        <v/>
      </c>
    </row>
    <row r="14">
      <c r="A14" s="7" t="inlineStr">
        <is>
          <t>Trasporti</t>
        </is>
      </c>
      <c r="B14" s="8">
        <f>SUMIFS(Transazioni!E:E,Transazioni!B:B,"Uscita",Transazioni!C:C,"Trasporti")</f>
        <v/>
      </c>
      <c r="C14" s="12">
        <f>IF($B$5&gt;0,B14/$B$5,0)</f>
        <v/>
      </c>
    </row>
    <row r="15">
      <c r="A15" s="7" t="inlineStr">
        <is>
          <t>Utenze</t>
        </is>
      </c>
      <c r="B15" s="8">
        <f>SUMIFS(Transazioni!E:E,Transazioni!B:B,"Uscita",Transazioni!C:C,"Utenze")</f>
        <v/>
      </c>
      <c r="C15" s="12">
        <f>IF($B$5&gt;0,B15/$B$5,0)</f>
        <v/>
      </c>
    </row>
    <row r="16">
      <c r="A16" s="7" t="inlineStr">
        <is>
          <t>Ristorazione</t>
        </is>
      </c>
      <c r="B16" s="8">
        <f>SUMIFS(Transazioni!E:E,Transazioni!B:B,"Uscita",Transazioni!C:C,"Ristorazione")</f>
        <v/>
      </c>
      <c r="C16" s="12">
        <f>IF($B$5&gt;0,B16/$B$5,0)</f>
        <v/>
      </c>
    </row>
    <row r="17">
      <c r="A17" s="7" t="inlineStr">
        <is>
          <t>Shopping</t>
        </is>
      </c>
      <c r="B17" s="8">
        <f>SUMIFS(Transazioni!E:E,Transazioni!B:B,"Uscita",Transazioni!C:C,"Shopping")</f>
        <v/>
      </c>
      <c r="C17" s="12">
        <f>IF($B$5&gt;0,B17/$B$5,0)</f>
        <v/>
      </c>
    </row>
    <row r="18">
      <c r="A18" s="7" t="inlineStr">
        <is>
          <t>Salute</t>
        </is>
      </c>
      <c r="B18" s="8">
        <f>SUMIFS(Transazioni!E:E,Transazioni!B:B,"Uscita",Transazioni!C:C,"Salute")</f>
        <v/>
      </c>
      <c r="C18" s="12">
        <f>IF($B$5&gt;0,B18/$B$5,0)</f>
        <v/>
      </c>
    </row>
    <row r="19">
      <c r="A19" s="7" t="inlineStr">
        <is>
          <t>Intrattenimento</t>
        </is>
      </c>
      <c r="B19" s="8">
        <f>SUMIFS(Transazioni!E:E,Transazioni!B:B,"Uscita",Transazioni!C:C,"Intrattenimento")</f>
        <v/>
      </c>
      <c r="C19" s="12">
        <f>IF($B$5&gt;0,B19/$B$5,0)</f>
        <v/>
      </c>
    </row>
  </sheetData>
  <mergeCells count="4">
    <mergeCell ref="A1:H1"/>
    <mergeCell ref="A3:D3"/>
    <mergeCell ref="F3:H3"/>
    <mergeCell ref="A10:D10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51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20" customWidth="1" min="3" max="3"/>
    <col width="30" customWidth="1" min="4" max="4"/>
    <col width="15" customWidth="1" min="5" max="5"/>
    <col width="20" customWidth="1" min="6" max="6"/>
  </cols>
  <sheetData>
    <row r="1">
      <c r="A1" s="13" t="inlineStr">
        <is>
          <t>Data</t>
        </is>
      </c>
      <c r="B1" s="13" t="inlineStr">
        <is>
          <t>Tipo</t>
        </is>
      </c>
      <c r="C1" s="13" t="inlineStr">
        <is>
          <t>Categoria</t>
        </is>
      </c>
      <c r="D1" s="13" t="inlineStr">
        <is>
          <t>Descrizione</t>
        </is>
      </c>
      <c r="E1" s="13" t="inlineStr">
        <is>
          <t>Importo €</t>
        </is>
      </c>
      <c r="F1" s="13" t="inlineStr">
        <is>
          <t>Note</t>
        </is>
      </c>
    </row>
    <row r="2">
      <c r="A2" s="14" t="n">
        <v>45296</v>
      </c>
      <c r="B2" s="15" t="inlineStr">
        <is>
          <t>Uscita</t>
        </is>
      </c>
      <c r="C2" s="15" t="inlineStr">
        <is>
          <t>Ristorazione</t>
        </is>
      </c>
      <c r="D2" s="15" t="inlineStr">
        <is>
          <t>Ristorazione - January</t>
        </is>
      </c>
      <c r="E2" s="16" t="n">
        <v>179.75</v>
      </c>
      <c r="F2" s="15" t="inlineStr">
        <is>
          <t>Straordinario</t>
        </is>
      </c>
    </row>
    <row r="3">
      <c r="A3" s="17" t="n">
        <v>45297</v>
      </c>
      <c r="B3" s="7" t="inlineStr">
        <is>
          <t>Entrata</t>
        </is>
      </c>
      <c r="C3" s="7" t="inlineStr">
        <is>
          <t>Altro Entrata</t>
        </is>
      </c>
      <c r="D3" s="7" t="inlineStr">
        <is>
          <t>Altro Entrata - January</t>
        </is>
      </c>
      <c r="E3" s="18" t="n">
        <v>4421.38</v>
      </c>
      <c r="F3" s="7" t="inlineStr">
        <is>
          <t>Urgente</t>
        </is>
      </c>
    </row>
    <row r="4">
      <c r="A4" s="14" t="n">
        <v>45298</v>
      </c>
      <c r="B4" s="15" t="inlineStr">
        <is>
          <t>Uscita</t>
        </is>
      </c>
      <c r="C4" s="15" t="inlineStr">
        <is>
          <t>Altro Uscita</t>
        </is>
      </c>
      <c r="D4" s="15" t="inlineStr">
        <is>
          <t>Altro Uscita - January</t>
        </is>
      </c>
      <c r="E4" s="16" t="n">
        <v>759.37</v>
      </c>
      <c r="F4" s="15" t="inlineStr">
        <is>
          <t>Pianificato</t>
        </is>
      </c>
    </row>
    <row r="5">
      <c r="A5" s="17" t="n">
        <v>45299</v>
      </c>
      <c r="B5" s="7" t="inlineStr">
        <is>
          <t>Uscita</t>
        </is>
      </c>
      <c r="C5" s="7" t="inlineStr">
        <is>
          <t>Trasporti</t>
        </is>
      </c>
      <c r="D5" s="7" t="inlineStr">
        <is>
          <t>Trasporti - January</t>
        </is>
      </c>
      <c r="E5" s="18" t="n">
        <v>588.53</v>
      </c>
      <c r="F5" s="7" t="inlineStr">
        <is>
          <t>Straordinario</t>
        </is>
      </c>
    </row>
    <row r="6">
      <c r="A6" s="14" t="n">
        <v>45314</v>
      </c>
      <c r="B6" s="15" t="inlineStr">
        <is>
          <t>Entrata</t>
        </is>
      </c>
      <c r="C6" s="15" t="inlineStr">
        <is>
          <t>Stipendio</t>
        </is>
      </c>
      <c r="D6" s="15" t="inlineStr">
        <is>
          <t>Stipendio - January</t>
        </is>
      </c>
      <c r="E6" s="16" t="n">
        <v>622.5</v>
      </c>
      <c r="F6" s="15" t="inlineStr">
        <is>
          <t>Pianificato</t>
        </is>
      </c>
    </row>
    <row r="7">
      <c r="A7" s="17" t="n">
        <v>45316</v>
      </c>
      <c r="B7" s="7" t="inlineStr">
        <is>
          <t>Uscita</t>
        </is>
      </c>
      <c r="C7" s="7" t="inlineStr">
        <is>
          <t>Utenze</t>
        </is>
      </c>
      <c r="D7" s="7" t="inlineStr">
        <is>
          <t>Utenze - January</t>
        </is>
      </c>
      <c r="E7" s="18" t="n">
        <v>291.86</v>
      </c>
      <c r="F7" s="7" t="inlineStr"/>
    </row>
    <row r="8">
      <c r="A8" s="14" t="n">
        <v>45316</v>
      </c>
      <c r="B8" s="15" t="inlineStr">
        <is>
          <t>Uscita</t>
        </is>
      </c>
      <c r="C8" s="15" t="inlineStr">
        <is>
          <t>Ristorazione</t>
        </is>
      </c>
      <c r="D8" s="15" t="inlineStr">
        <is>
          <t>Ristorazione - January</t>
        </is>
      </c>
      <c r="E8" s="16" t="n">
        <v>198.96</v>
      </c>
      <c r="F8" s="15" t="inlineStr">
        <is>
          <t>Straordinario</t>
        </is>
      </c>
    </row>
    <row r="9">
      <c r="A9" s="17" t="n">
        <v>45324</v>
      </c>
      <c r="B9" s="7" t="inlineStr">
        <is>
          <t>Uscita</t>
        </is>
      </c>
      <c r="C9" s="7" t="inlineStr">
        <is>
          <t>Utenze</t>
        </is>
      </c>
      <c r="D9" s="7" t="inlineStr">
        <is>
          <t>Utenze - February</t>
        </is>
      </c>
      <c r="E9" s="18" t="n">
        <v>576.77</v>
      </c>
      <c r="F9" s="7" t="inlineStr"/>
    </row>
    <row r="10">
      <c r="A10" s="14" t="n">
        <v>45325</v>
      </c>
      <c r="B10" s="15" t="inlineStr">
        <is>
          <t>Entrata</t>
        </is>
      </c>
      <c r="C10" s="15" t="inlineStr">
        <is>
          <t>Bonus</t>
        </is>
      </c>
      <c r="D10" s="15" t="inlineStr">
        <is>
          <t>Bonus - February</t>
        </is>
      </c>
      <c r="E10" s="16" t="n">
        <v>4351.63</v>
      </c>
      <c r="F10" s="15" t="inlineStr">
        <is>
          <t>Regolare</t>
        </is>
      </c>
    </row>
    <row r="11">
      <c r="A11" s="17" t="n">
        <v>45327</v>
      </c>
      <c r="B11" s="7" t="inlineStr">
        <is>
          <t>Entrata</t>
        </is>
      </c>
      <c r="C11" s="7" t="inlineStr">
        <is>
          <t>Freelance</t>
        </is>
      </c>
      <c r="D11" s="7" t="inlineStr">
        <is>
          <t>Freelance - February</t>
        </is>
      </c>
      <c r="E11" s="18" t="n">
        <v>4590.2</v>
      </c>
      <c r="F11" s="7" t="inlineStr">
        <is>
          <t>Regolare</t>
        </is>
      </c>
    </row>
    <row r="12">
      <c r="A12" s="14" t="n">
        <v>45332</v>
      </c>
      <c r="B12" s="15" t="inlineStr">
        <is>
          <t>Uscita</t>
        </is>
      </c>
      <c r="C12" s="15" t="inlineStr">
        <is>
          <t>Altro Uscita</t>
        </is>
      </c>
      <c r="D12" s="15" t="inlineStr">
        <is>
          <t>Altro Uscita - February</t>
        </is>
      </c>
      <c r="E12" s="16" t="n">
        <v>666.58</v>
      </c>
      <c r="F12" s="15" t="inlineStr">
        <is>
          <t>Pianificato</t>
        </is>
      </c>
    </row>
    <row r="13">
      <c r="A13" s="17" t="n">
        <v>45335</v>
      </c>
      <c r="B13" s="7" t="inlineStr">
        <is>
          <t>Entrata</t>
        </is>
      </c>
      <c r="C13" s="7" t="inlineStr">
        <is>
          <t>Bonus</t>
        </is>
      </c>
      <c r="D13" s="7" t="inlineStr">
        <is>
          <t>Bonus - February</t>
        </is>
      </c>
      <c r="E13" s="18" t="n">
        <v>3268.73</v>
      </c>
      <c r="F13" s="7" t="inlineStr">
        <is>
          <t>Straordinario</t>
        </is>
      </c>
    </row>
    <row r="14">
      <c r="A14" s="14" t="n">
        <v>45337</v>
      </c>
      <c r="B14" s="15" t="inlineStr">
        <is>
          <t>Uscita</t>
        </is>
      </c>
      <c r="C14" s="15" t="inlineStr">
        <is>
          <t>Abbonamenti</t>
        </is>
      </c>
      <c r="D14" s="15" t="inlineStr">
        <is>
          <t>Abbonamenti - February</t>
        </is>
      </c>
      <c r="E14" s="16" t="n">
        <v>546.51</v>
      </c>
      <c r="F14" s="15" t="inlineStr"/>
    </row>
    <row r="15">
      <c r="A15" s="17" t="n">
        <v>45342</v>
      </c>
      <c r="B15" s="7" t="inlineStr">
        <is>
          <t>Entrata</t>
        </is>
      </c>
      <c r="C15" s="7" t="inlineStr">
        <is>
          <t>Stipendio</t>
        </is>
      </c>
      <c r="D15" s="7" t="inlineStr">
        <is>
          <t>Stipendio - February</t>
        </is>
      </c>
      <c r="E15" s="18" t="n">
        <v>4780.41</v>
      </c>
      <c r="F15" s="7" t="inlineStr">
        <is>
          <t>Regolare</t>
        </is>
      </c>
    </row>
    <row r="16">
      <c r="A16" s="14" t="n">
        <v>45344</v>
      </c>
      <c r="B16" s="15" t="inlineStr">
        <is>
          <t>Entrata</t>
        </is>
      </c>
      <c r="C16" s="15" t="inlineStr">
        <is>
          <t>Bonus</t>
        </is>
      </c>
      <c r="D16" s="15" t="inlineStr">
        <is>
          <t>Bonus - February</t>
        </is>
      </c>
      <c r="E16" s="16" t="n">
        <v>3430.89</v>
      </c>
      <c r="F16" s="15" t="inlineStr"/>
    </row>
    <row r="17">
      <c r="A17" s="17" t="n">
        <v>45345</v>
      </c>
      <c r="B17" s="7" t="inlineStr">
        <is>
          <t>Entrata</t>
        </is>
      </c>
      <c r="C17" s="7" t="inlineStr">
        <is>
          <t>Bonus</t>
        </is>
      </c>
      <c r="D17" s="7" t="inlineStr">
        <is>
          <t>Bonus - February</t>
        </is>
      </c>
      <c r="E17" s="18" t="n">
        <v>3678.93</v>
      </c>
      <c r="F17" s="7" t="inlineStr"/>
    </row>
    <row r="18">
      <c r="A18" s="14" t="n">
        <v>45350</v>
      </c>
      <c r="B18" s="15" t="inlineStr">
        <is>
          <t>Uscita</t>
        </is>
      </c>
      <c r="C18" s="15" t="inlineStr">
        <is>
          <t>Shopping</t>
        </is>
      </c>
      <c r="D18" s="15" t="inlineStr">
        <is>
          <t>Shopping - February</t>
        </is>
      </c>
      <c r="E18" s="16" t="n">
        <v>49.17</v>
      </c>
      <c r="F18" s="15" t="inlineStr">
        <is>
          <t>Urgente</t>
        </is>
      </c>
    </row>
    <row r="19">
      <c r="A19" s="17" t="n">
        <v>45353</v>
      </c>
      <c r="B19" s="7" t="inlineStr">
        <is>
          <t>Entrata</t>
        </is>
      </c>
      <c r="C19" s="7" t="inlineStr">
        <is>
          <t>Altro Entrata</t>
        </is>
      </c>
      <c r="D19" s="7" t="inlineStr">
        <is>
          <t>Altro Entrata - March</t>
        </is>
      </c>
      <c r="E19" s="18" t="n">
        <v>3859.14</v>
      </c>
      <c r="F19" s="7" t="inlineStr">
        <is>
          <t>Straordinario</t>
        </is>
      </c>
    </row>
    <row r="20">
      <c r="A20" s="14" t="n">
        <v>45354</v>
      </c>
      <c r="B20" s="15" t="inlineStr">
        <is>
          <t>Uscita</t>
        </is>
      </c>
      <c r="C20" s="15" t="inlineStr">
        <is>
          <t>Utenze</t>
        </is>
      </c>
      <c r="D20" s="15" t="inlineStr">
        <is>
          <t>Utenze - March</t>
        </is>
      </c>
      <c r="E20" s="16" t="n">
        <v>684.49</v>
      </c>
      <c r="F20" s="15" t="inlineStr">
        <is>
          <t>Pianificato</t>
        </is>
      </c>
    </row>
    <row r="21">
      <c r="A21" s="17" t="n">
        <v>45358</v>
      </c>
      <c r="B21" s="7" t="inlineStr">
        <is>
          <t>Entrata</t>
        </is>
      </c>
      <c r="C21" s="7" t="inlineStr">
        <is>
          <t>Bonus</t>
        </is>
      </c>
      <c r="D21" s="7" t="inlineStr">
        <is>
          <t>Bonus - March</t>
        </is>
      </c>
      <c r="E21" s="18" t="n">
        <v>1720.62</v>
      </c>
      <c r="F21" s="7" t="inlineStr">
        <is>
          <t>Straordinario</t>
        </is>
      </c>
    </row>
    <row r="22">
      <c r="A22" s="14" t="n">
        <v>45362</v>
      </c>
      <c r="B22" s="15" t="inlineStr">
        <is>
          <t>Uscita</t>
        </is>
      </c>
      <c r="C22" s="15" t="inlineStr">
        <is>
          <t>Salute</t>
        </is>
      </c>
      <c r="D22" s="15" t="inlineStr">
        <is>
          <t>Salute - March</t>
        </is>
      </c>
      <c r="E22" s="16" t="n">
        <v>789.6799999999999</v>
      </c>
      <c r="F22" s="15" t="inlineStr">
        <is>
          <t>Straordinario</t>
        </is>
      </c>
    </row>
    <row r="23">
      <c r="A23" s="17" t="n">
        <v>45372</v>
      </c>
      <c r="B23" s="7" t="inlineStr">
        <is>
          <t>Uscita</t>
        </is>
      </c>
      <c r="C23" s="7" t="inlineStr">
        <is>
          <t>Salute</t>
        </is>
      </c>
      <c r="D23" s="7" t="inlineStr">
        <is>
          <t>Salute - March</t>
        </is>
      </c>
      <c r="E23" s="18" t="n">
        <v>99.66</v>
      </c>
      <c r="F23" s="7" t="inlineStr">
        <is>
          <t>Regolare</t>
        </is>
      </c>
    </row>
    <row r="24">
      <c r="A24" s="14" t="n">
        <v>45374</v>
      </c>
      <c r="B24" s="15" t="inlineStr">
        <is>
          <t>Entrata</t>
        </is>
      </c>
      <c r="C24" s="15" t="inlineStr">
        <is>
          <t>Stipendio</t>
        </is>
      </c>
      <c r="D24" s="15" t="inlineStr">
        <is>
          <t>Stipendio - March</t>
        </is>
      </c>
      <c r="E24" s="16" t="n">
        <v>2973.58</v>
      </c>
      <c r="F24" s="15" t="inlineStr"/>
    </row>
    <row r="25">
      <c r="A25" s="17" t="n">
        <v>45374</v>
      </c>
      <c r="B25" s="7" t="inlineStr">
        <is>
          <t>Entrata</t>
        </is>
      </c>
      <c r="C25" s="7" t="inlineStr">
        <is>
          <t>Freelance</t>
        </is>
      </c>
      <c r="D25" s="7" t="inlineStr">
        <is>
          <t>Freelance - March</t>
        </is>
      </c>
      <c r="E25" s="18" t="n">
        <v>3727.41</v>
      </c>
      <c r="F25" s="7" t="inlineStr">
        <is>
          <t>Regolare</t>
        </is>
      </c>
    </row>
    <row r="26">
      <c r="A26" s="14" t="n">
        <v>45376</v>
      </c>
      <c r="B26" s="15" t="inlineStr">
        <is>
          <t>Entrata</t>
        </is>
      </c>
      <c r="C26" s="15" t="inlineStr">
        <is>
          <t>Investimenti</t>
        </is>
      </c>
      <c r="D26" s="15" t="inlineStr">
        <is>
          <t>Investimenti - March</t>
        </is>
      </c>
      <c r="E26" s="16" t="n">
        <v>2224.78</v>
      </c>
      <c r="F26" s="15" t="inlineStr"/>
    </row>
    <row r="27">
      <c r="A27" s="17" t="n">
        <v>45377</v>
      </c>
      <c r="B27" s="7" t="inlineStr">
        <is>
          <t>Entrata</t>
        </is>
      </c>
      <c r="C27" s="7" t="inlineStr">
        <is>
          <t>Bonus</t>
        </is>
      </c>
      <c r="D27" s="7" t="inlineStr">
        <is>
          <t>Bonus - March</t>
        </is>
      </c>
      <c r="E27" s="18" t="n">
        <v>4244.24</v>
      </c>
      <c r="F27" s="7" t="inlineStr"/>
    </row>
    <row r="28">
      <c r="A28" s="14" t="n">
        <v>45386</v>
      </c>
      <c r="B28" s="15" t="inlineStr">
        <is>
          <t>Entrata</t>
        </is>
      </c>
      <c r="C28" s="15" t="inlineStr">
        <is>
          <t>Altro Entrata</t>
        </is>
      </c>
      <c r="D28" s="15" t="inlineStr">
        <is>
          <t>Altro Entrata - April</t>
        </is>
      </c>
      <c r="E28" s="16" t="n">
        <v>2795.94</v>
      </c>
      <c r="F28" s="15" t="inlineStr">
        <is>
          <t>Urgente</t>
        </is>
      </c>
    </row>
    <row r="29">
      <c r="A29" s="17" t="n">
        <v>45388</v>
      </c>
      <c r="B29" s="7" t="inlineStr">
        <is>
          <t>Entrata</t>
        </is>
      </c>
      <c r="C29" s="7" t="inlineStr">
        <is>
          <t>Investimenti</t>
        </is>
      </c>
      <c r="D29" s="7" t="inlineStr">
        <is>
          <t>Investimenti - April</t>
        </is>
      </c>
      <c r="E29" s="18" t="n">
        <v>2844.19</v>
      </c>
      <c r="F29" s="7" t="inlineStr">
        <is>
          <t>Urgente</t>
        </is>
      </c>
    </row>
    <row r="30">
      <c r="A30" s="14" t="n">
        <v>45390</v>
      </c>
      <c r="B30" s="15" t="inlineStr">
        <is>
          <t>Uscita</t>
        </is>
      </c>
      <c r="C30" s="15" t="inlineStr">
        <is>
          <t>Trasporti</t>
        </is>
      </c>
      <c r="D30" s="15" t="inlineStr">
        <is>
          <t>Trasporti - April</t>
        </is>
      </c>
      <c r="E30" s="16" t="n">
        <v>232.91</v>
      </c>
      <c r="F30" s="15" t="inlineStr">
        <is>
          <t>Pianificato</t>
        </is>
      </c>
    </row>
    <row r="31">
      <c r="A31" s="17" t="n">
        <v>45398</v>
      </c>
      <c r="B31" s="7" t="inlineStr">
        <is>
          <t>Entrata</t>
        </is>
      </c>
      <c r="C31" s="7" t="inlineStr">
        <is>
          <t>Bonus</t>
        </is>
      </c>
      <c r="D31" s="7" t="inlineStr">
        <is>
          <t>Bonus - April</t>
        </is>
      </c>
      <c r="E31" s="18" t="n">
        <v>4072.7</v>
      </c>
      <c r="F31" s="7" t="inlineStr">
        <is>
          <t>Straordinario</t>
        </is>
      </c>
    </row>
    <row r="32">
      <c r="A32" s="14" t="n">
        <v>45401</v>
      </c>
      <c r="B32" s="15" t="inlineStr">
        <is>
          <t>Uscita</t>
        </is>
      </c>
      <c r="C32" s="15" t="inlineStr">
        <is>
          <t>Affitto</t>
        </is>
      </c>
      <c r="D32" s="15" t="inlineStr">
        <is>
          <t>Affitto - April</t>
        </is>
      </c>
      <c r="E32" s="16" t="n">
        <v>60.25</v>
      </c>
      <c r="F32" s="15" t="inlineStr">
        <is>
          <t>Regolare</t>
        </is>
      </c>
    </row>
    <row r="33">
      <c r="A33" s="17" t="n">
        <v>45405</v>
      </c>
      <c r="B33" s="7" t="inlineStr">
        <is>
          <t>Uscita</t>
        </is>
      </c>
      <c r="C33" s="7" t="inlineStr">
        <is>
          <t>Trasporti</t>
        </is>
      </c>
      <c r="D33" s="7" t="inlineStr">
        <is>
          <t>Trasporti - April</t>
        </is>
      </c>
      <c r="E33" s="18" t="n">
        <v>536.37</v>
      </c>
      <c r="F33" s="7" t="inlineStr">
        <is>
          <t>Straordinario</t>
        </is>
      </c>
    </row>
    <row r="34">
      <c r="A34" s="14" t="n">
        <v>45409</v>
      </c>
      <c r="B34" s="15" t="inlineStr">
        <is>
          <t>Uscita</t>
        </is>
      </c>
      <c r="C34" s="15" t="inlineStr">
        <is>
          <t>Trasporti</t>
        </is>
      </c>
      <c r="D34" s="15" t="inlineStr">
        <is>
          <t>Trasporti - April</t>
        </is>
      </c>
      <c r="E34" s="16" t="n">
        <v>215.99</v>
      </c>
      <c r="F34" s="15" t="inlineStr"/>
    </row>
    <row r="35">
      <c r="A35" s="17" t="n">
        <v>45417</v>
      </c>
      <c r="B35" s="7" t="inlineStr">
        <is>
          <t>Entrata</t>
        </is>
      </c>
      <c r="C35" s="7" t="inlineStr">
        <is>
          <t>Altro Entrata</t>
        </is>
      </c>
      <c r="D35" s="7" t="inlineStr">
        <is>
          <t>Altro Entrata - May</t>
        </is>
      </c>
      <c r="E35" s="18" t="n">
        <v>1824.11</v>
      </c>
      <c r="F35" s="7" t="inlineStr">
        <is>
          <t>Straordinario</t>
        </is>
      </c>
    </row>
    <row r="36">
      <c r="A36" s="14" t="n">
        <v>45423</v>
      </c>
      <c r="B36" s="15" t="inlineStr">
        <is>
          <t>Uscita</t>
        </is>
      </c>
      <c r="C36" s="15" t="inlineStr">
        <is>
          <t>Altro Uscita</t>
        </is>
      </c>
      <c r="D36" s="15" t="inlineStr">
        <is>
          <t>Altro Uscita - May</t>
        </is>
      </c>
      <c r="E36" s="16" t="n">
        <v>193.12</v>
      </c>
      <c r="F36" s="15" t="inlineStr"/>
    </row>
    <row r="37">
      <c r="A37" s="17" t="n">
        <v>45432</v>
      </c>
      <c r="B37" s="7" t="inlineStr">
        <is>
          <t>Entrata</t>
        </is>
      </c>
      <c r="C37" s="7" t="inlineStr">
        <is>
          <t>Stipendio</t>
        </is>
      </c>
      <c r="D37" s="7" t="inlineStr">
        <is>
          <t>Stipendio - May</t>
        </is>
      </c>
      <c r="E37" s="18" t="n">
        <v>1739.83</v>
      </c>
      <c r="F37" s="7" t="inlineStr">
        <is>
          <t>Regolare</t>
        </is>
      </c>
    </row>
    <row r="38">
      <c r="A38" s="14" t="n">
        <v>45435</v>
      </c>
      <c r="B38" s="15" t="inlineStr">
        <is>
          <t>Uscita</t>
        </is>
      </c>
      <c r="C38" s="15" t="inlineStr">
        <is>
          <t>Salute</t>
        </is>
      </c>
      <c r="D38" s="15" t="inlineStr">
        <is>
          <t>Salute - May</t>
        </is>
      </c>
      <c r="E38" s="16" t="n">
        <v>234.57</v>
      </c>
      <c r="F38" s="15" t="inlineStr">
        <is>
          <t>Straordinario</t>
        </is>
      </c>
    </row>
    <row r="39">
      <c r="A39" s="17" t="n">
        <v>45435</v>
      </c>
      <c r="B39" s="7" t="inlineStr">
        <is>
          <t>Uscita</t>
        </is>
      </c>
      <c r="C39" s="7" t="inlineStr">
        <is>
          <t>Trasporti</t>
        </is>
      </c>
      <c r="D39" s="7" t="inlineStr">
        <is>
          <t>Trasporti - May</t>
        </is>
      </c>
      <c r="E39" s="18" t="n">
        <v>396.94</v>
      </c>
      <c r="F39" s="7" t="inlineStr">
        <is>
          <t>Urgente</t>
        </is>
      </c>
    </row>
    <row r="40">
      <c r="A40" s="14" t="n">
        <v>45436</v>
      </c>
      <c r="B40" s="15" t="inlineStr">
        <is>
          <t>Uscita</t>
        </is>
      </c>
      <c r="C40" s="15" t="inlineStr">
        <is>
          <t>Spesa</t>
        </is>
      </c>
      <c r="D40" s="15" t="inlineStr">
        <is>
          <t>Spesa - May</t>
        </is>
      </c>
      <c r="E40" s="16" t="n">
        <v>330.33</v>
      </c>
      <c r="F40" s="15" t="inlineStr">
        <is>
          <t>Straordinario</t>
        </is>
      </c>
    </row>
    <row r="41">
      <c r="A41" s="17" t="n">
        <v>45443</v>
      </c>
      <c r="B41" s="7" t="inlineStr">
        <is>
          <t>Entrata</t>
        </is>
      </c>
      <c r="C41" s="7" t="inlineStr">
        <is>
          <t>Altro Entrata</t>
        </is>
      </c>
      <c r="D41" s="7" t="inlineStr">
        <is>
          <t>Altro Entrata - May</t>
        </is>
      </c>
      <c r="E41" s="18" t="n">
        <v>3664.89</v>
      </c>
      <c r="F41" s="7" t="inlineStr">
        <is>
          <t>Urgente</t>
        </is>
      </c>
    </row>
    <row r="42">
      <c r="A42" s="14" t="n">
        <v>45446</v>
      </c>
      <c r="B42" s="15" t="inlineStr">
        <is>
          <t>Uscita</t>
        </is>
      </c>
      <c r="C42" s="15" t="inlineStr">
        <is>
          <t>Utenze</t>
        </is>
      </c>
      <c r="D42" s="15" t="inlineStr">
        <is>
          <t>Utenze - June</t>
        </is>
      </c>
      <c r="E42" s="16" t="n">
        <v>712.45</v>
      </c>
      <c r="F42" s="15" t="inlineStr">
        <is>
          <t>Pianificato</t>
        </is>
      </c>
    </row>
    <row r="43">
      <c r="A43" s="17" t="n">
        <v>45450</v>
      </c>
      <c r="B43" s="7" t="inlineStr">
        <is>
          <t>Entrata</t>
        </is>
      </c>
      <c r="C43" s="7" t="inlineStr">
        <is>
          <t>Freelance</t>
        </is>
      </c>
      <c r="D43" s="7" t="inlineStr">
        <is>
          <t>Freelance - June</t>
        </is>
      </c>
      <c r="E43" s="18" t="n">
        <v>4355.29</v>
      </c>
      <c r="F43" s="7" t="inlineStr">
        <is>
          <t>Regolare</t>
        </is>
      </c>
    </row>
    <row r="44">
      <c r="A44" s="14" t="n">
        <v>45453</v>
      </c>
      <c r="B44" s="15" t="inlineStr">
        <is>
          <t>Uscita</t>
        </is>
      </c>
      <c r="C44" s="15" t="inlineStr">
        <is>
          <t>Trasporti</t>
        </is>
      </c>
      <c r="D44" s="15" t="inlineStr">
        <is>
          <t>Trasporti - June</t>
        </is>
      </c>
      <c r="E44" s="16" t="n">
        <v>427.14</v>
      </c>
      <c r="F44" s="15" t="inlineStr">
        <is>
          <t>Straordinario</t>
        </is>
      </c>
    </row>
    <row r="45">
      <c r="A45" s="17" t="n">
        <v>45453</v>
      </c>
      <c r="B45" s="7" t="inlineStr">
        <is>
          <t>Entrata</t>
        </is>
      </c>
      <c r="C45" s="7" t="inlineStr">
        <is>
          <t>Bonus</t>
        </is>
      </c>
      <c r="D45" s="7" t="inlineStr">
        <is>
          <t>Bonus - June</t>
        </is>
      </c>
      <c r="E45" s="18" t="n">
        <v>4382.13</v>
      </c>
      <c r="F45" s="7" t="inlineStr">
        <is>
          <t>Pianificato</t>
        </is>
      </c>
    </row>
    <row r="46">
      <c r="A46" s="14" t="n">
        <v>45454</v>
      </c>
      <c r="B46" s="15" t="inlineStr">
        <is>
          <t>Uscita</t>
        </is>
      </c>
      <c r="C46" s="15" t="inlineStr">
        <is>
          <t>Trasporti</t>
        </is>
      </c>
      <c r="D46" s="15" t="inlineStr">
        <is>
          <t>Trasporti - June</t>
        </is>
      </c>
      <c r="E46" s="16" t="n">
        <v>292.18</v>
      </c>
      <c r="F46" s="15" t="inlineStr"/>
    </row>
    <row r="47">
      <c r="A47" s="17" t="n">
        <v>45462</v>
      </c>
      <c r="B47" s="7" t="inlineStr">
        <is>
          <t>Uscita</t>
        </is>
      </c>
      <c r="C47" s="7" t="inlineStr">
        <is>
          <t>Shopping</t>
        </is>
      </c>
      <c r="D47" s="7" t="inlineStr">
        <is>
          <t>Shopping - June</t>
        </is>
      </c>
      <c r="E47" s="18" t="n">
        <v>185.05</v>
      </c>
      <c r="F47" s="7" t="inlineStr"/>
    </row>
    <row r="48">
      <c r="A48" s="14" t="n">
        <v>45470</v>
      </c>
      <c r="B48" s="15" t="inlineStr">
        <is>
          <t>Entrata</t>
        </is>
      </c>
      <c r="C48" s="15" t="inlineStr">
        <is>
          <t>Altro Entrata</t>
        </is>
      </c>
      <c r="D48" s="15" t="inlineStr">
        <is>
          <t>Altro Entrata - June</t>
        </is>
      </c>
      <c r="E48" s="16" t="n">
        <v>1179.72</v>
      </c>
      <c r="F48" s="15" t="inlineStr">
        <is>
          <t>Regolare</t>
        </is>
      </c>
    </row>
    <row r="49">
      <c r="A49" s="17" t="n">
        <v>45471</v>
      </c>
      <c r="B49" s="7" t="inlineStr">
        <is>
          <t>Uscita</t>
        </is>
      </c>
      <c r="C49" s="7" t="inlineStr">
        <is>
          <t>Abbonamenti</t>
        </is>
      </c>
      <c r="D49" s="7" t="inlineStr">
        <is>
          <t>Abbonamenti - June</t>
        </is>
      </c>
      <c r="E49" s="18" t="n">
        <v>65.90000000000001</v>
      </c>
      <c r="F49" s="7" t="inlineStr">
        <is>
          <t>Pianificato</t>
        </is>
      </c>
    </row>
    <row r="50">
      <c r="A50" s="14" t="n">
        <v>45472</v>
      </c>
      <c r="B50" s="15" t="inlineStr">
        <is>
          <t>Entrata</t>
        </is>
      </c>
      <c r="C50" s="15" t="inlineStr">
        <is>
          <t>Stipendio</t>
        </is>
      </c>
      <c r="D50" s="15" t="inlineStr">
        <is>
          <t>Stipendio - June</t>
        </is>
      </c>
      <c r="E50" s="16" t="n">
        <v>4671.02</v>
      </c>
      <c r="F50" s="15" t="inlineStr">
        <is>
          <t>Straordinario</t>
        </is>
      </c>
    </row>
    <row r="51">
      <c r="A51" s="17" t="n">
        <v>45472</v>
      </c>
      <c r="B51" s="7" t="inlineStr">
        <is>
          <t>Entrata</t>
        </is>
      </c>
      <c r="C51" s="7" t="inlineStr">
        <is>
          <t>Freelance</t>
        </is>
      </c>
      <c r="D51" s="7" t="inlineStr">
        <is>
          <t>Freelance - June</t>
        </is>
      </c>
      <c r="E51" s="18" t="n">
        <v>4747.19</v>
      </c>
      <c r="F51" s="7" t="inlineStr">
        <is>
          <t>Pianificato</t>
        </is>
      </c>
    </row>
  </sheetData>
  <autoFilter ref="A1:F51"/>
  <dataValidations count="2">
    <dataValidation sqref="B2:B1000" showErrorMessage="1" showInputMessage="1" allowBlank="0" type="list">
      <formula1>"Entrata,Uscita"</formula1>
    </dataValidation>
    <dataValidation sqref="C2:C1000" showErrorMessage="1" showInputMessage="1" allowBlank="0" type="list">
      <formula1>"Stipendio,Freelance,Investimenti,Bonus,Altro Entrata,Affitto,Spesa,Trasporti,Utenze,Ristorazione,Shopping,Salute,Intrattenimento,Abbonamenti,Altro Uscita"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1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3" max="3"/>
  </cols>
  <sheetData>
    <row r="1">
      <c r="A1" s="19" t="inlineStr">
        <is>
          <t>Categorie di Entrata</t>
        </is>
      </c>
      <c r="C1" s="20" t="inlineStr">
        <is>
          <t>Categorie di Uscita</t>
        </is>
      </c>
    </row>
    <row r="2">
      <c r="A2" s="21" t="inlineStr">
        <is>
          <t>Stipendio</t>
        </is>
      </c>
      <c r="C2" s="21" t="inlineStr">
        <is>
          <t>Affitto</t>
        </is>
      </c>
    </row>
    <row r="3">
      <c r="A3" s="21" t="inlineStr">
        <is>
          <t>Freelance</t>
        </is>
      </c>
      <c r="C3" s="21" t="inlineStr">
        <is>
          <t>Spesa</t>
        </is>
      </c>
    </row>
    <row r="4">
      <c r="A4" s="21" t="inlineStr">
        <is>
          <t>Investimenti</t>
        </is>
      </c>
      <c r="C4" s="21" t="inlineStr">
        <is>
          <t>Trasporti</t>
        </is>
      </c>
    </row>
    <row r="5">
      <c r="A5" s="21" t="inlineStr">
        <is>
          <t>Bonus</t>
        </is>
      </c>
      <c r="C5" s="21" t="inlineStr">
        <is>
          <t>Utenze</t>
        </is>
      </c>
    </row>
    <row r="6">
      <c r="A6" s="21" t="inlineStr">
        <is>
          <t>Altro Entrata</t>
        </is>
      </c>
      <c r="C6" s="21" t="inlineStr">
        <is>
          <t>Ristorazione</t>
        </is>
      </c>
    </row>
    <row r="7">
      <c r="C7" s="21" t="inlineStr">
        <is>
          <t>Shopping</t>
        </is>
      </c>
    </row>
    <row r="8">
      <c r="C8" s="21" t="inlineStr">
        <is>
          <t>Salute</t>
        </is>
      </c>
    </row>
    <row r="9">
      <c r="C9" s="21" t="inlineStr">
        <is>
          <t>Intrattenimento</t>
        </is>
      </c>
    </row>
    <row r="10">
      <c r="C10" s="21" t="inlineStr">
        <is>
          <t>Abbonamenti</t>
        </is>
      </c>
    </row>
    <row r="11">
      <c r="C11" s="21" t="inlineStr">
        <is>
          <t>Altro Uscita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4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</cols>
  <sheetData>
    <row r="1">
      <c r="A1" s="22" t="inlineStr">
        <is>
          <t>REPORT MENSILE</t>
        </is>
      </c>
    </row>
    <row r="2">
      <c r="A2" s="13" t="inlineStr">
        <is>
          <t>Mese</t>
        </is>
      </c>
      <c r="B2" s="13" t="inlineStr">
        <is>
          <t>Entrate €</t>
        </is>
      </c>
      <c r="C2" s="13" t="inlineStr">
        <is>
          <t>Uscite €</t>
        </is>
      </c>
      <c r="D2" s="13" t="inlineStr">
        <is>
          <t>Saldo €</t>
        </is>
      </c>
      <c r="E2" s="13" t="inlineStr">
        <is>
          <t>Risparmio %</t>
        </is>
      </c>
    </row>
    <row r="3">
      <c r="A3" s="7" t="inlineStr">
        <is>
          <t>Gennaio</t>
        </is>
      </c>
      <c r="B3" s="8">
        <f>SUMIFS(Transazioni!E:E,Transazioni!B:B,"Entrata",Transazioni!A:A,"&gt;="&amp;DATE(2024,1,1),Transazioni!A:A,"&lt;"&amp;DATE(2024,2,1))</f>
        <v/>
      </c>
      <c r="C3" s="8">
        <f>SUMIFS(Transazioni!E:E,Transazioni!B:B,"Uscita",Transazioni!A:A,"&gt;="&amp;DATE(2024,1,1),Transazioni!A:A,"&lt;"&amp;DATE(2024,2,1))</f>
        <v/>
      </c>
      <c r="D3" s="8">
        <f>B3-C3</f>
        <v/>
      </c>
      <c r="E3" s="12">
        <f>IF(B3&gt;0,D3/B3,0)</f>
        <v/>
      </c>
    </row>
    <row r="4">
      <c r="A4" s="15" t="inlineStr">
        <is>
          <t>Febbraio</t>
        </is>
      </c>
      <c r="B4" s="23">
        <f>SUMIFS(Transazioni!E:E,Transazioni!B:B,"Entrata",Transazioni!A:A,"&gt;="&amp;DATE(2024,2,1),Transazioni!A:A,"&lt;"&amp;DATE(2024,3,1))</f>
        <v/>
      </c>
      <c r="C4" s="23">
        <f>SUMIFS(Transazioni!E:E,Transazioni!B:B,"Uscita",Transazioni!A:A,"&gt;="&amp;DATE(2024,2,1),Transazioni!A:A,"&lt;"&amp;DATE(2024,3,1))</f>
        <v/>
      </c>
      <c r="D4" s="23">
        <f>B4-C4</f>
        <v/>
      </c>
      <c r="E4" s="24">
        <f>IF(B4&gt;0,D4/B4,0)</f>
        <v/>
      </c>
    </row>
    <row r="5">
      <c r="A5" s="7" t="inlineStr">
        <is>
          <t>Marzo</t>
        </is>
      </c>
      <c r="B5" s="8">
        <f>SUMIFS(Transazioni!E:E,Transazioni!B:B,"Entrata",Transazioni!A:A,"&gt;="&amp;DATE(2024,3,1),Transazioni!A:A,"&lt;"&amp;DATE(2024,4,1))</f>
        <v/>
      </c>
      <c r="C5" s="8">
        <f>SUMIFS(Transazioni!E:E,Transazioni!B:B,"Uscita",Transazioni!A:A,"&gt;="&amp;DATE(2024,3,1),Transazioni!A:A,"&lt;"&amp;DATE(2024,4,1))</f>
        <v/>
      </c>
      <c r="D5" s="8">
        <f>B5-C5</f>
        <v/>
      </c>
      <c r="E5" s="12">
        <f>IF(B5&gt;0,D5/B5,0)</f>
        <v/>
      </c>
    </row>
    <row r="6">
      <c r="A6" s="15" t="inlineStr">
        <is>
          <t>Aprile</t>
        </is>
      </c>
      <c r="B6" s="23">
        <f>SUMIFS(Transazioni!E:E,Transazioni!B:B,"Entrata",Transazioni!A:A,"&gt;="&amp;DATE(2024,4,1),Transazioni!A:A,"&lt;"&amp;DATE(2024,5,1))</f>
        <v/>
      </c>
      <c r="C6" s="23">
        <f>SUMIFS(Transazioni!E:E,Transazioni!B:B,"Uscita",Transazioni!A:A,"&gt;="&amp;DATE(2024,4,1),Transazioni!A:A,"&lt;"&amp;DATE(2024,5,1))</f>
        <v/>
      </c>
      <c r="D6" s="23">
        <f>B6-C6</f>
        <v/>
      </c>
      <c r="E6" s="24">
        <f>IF(B6&gt;0,D6/B6,0)</f>
        <v/>
      </c>
    </row>
    <row r="7">
      <c r="A7" s="7" t="inlineStr">
        <is>
          <t>Maggio</t>
        </is>
      </c>
      <c r="B7" s="8">
        <f>SUMIFS(Transazioni!E:E,Transazioni!B:B,"Entrata",Transazioni!A:A,"&gt;="&amp;DATE(2024,5,1),Transazioni!A:A,"&lt;"&amp;DATE(2024,6,1))</f>
        <v/>
      </c>
      <c r="C7" s="8">
        <f>SUMIFS(Transazioni!E:E,Transazioni!B:B,"Uscita",Transazioni!A:A,"&gt;="&amp;DATE(2024,5,1),Transazioni!A:A,"&lt;"&amp;DATE(2024,6,1))</f>
        <v/>
      </c>
      <c r="D7" s="8">
        <f>B7-C7</f>
        <v/>
      </c>
      <c r="E7" s="12">
        <f>IF(B7&gt;0,D7/B7,0)</f>
        <v/>
      </c>
    </row>
    <row r="8">
      <c r="A8" s="15" t="inlineStr">
        <is>
          <t>Giugno</t>
        </is>
      </c>
      <c r="B8" s="23">
        <f>SUMIFS(Transazioni!E:E,Transazioni!B:B,"Entrata",Transazioni!A:A,"&gt;="&amp;DATE(2024,6,1),Transazioni!A:A,"&lt;"&amp;DATE(2024,7,1))</f>
        <v/>
      </c>
      <c r="C8" s="23">
        <f>SUMIFS(Transazioni!E:E,Transazioni!B:B,"Uscita",Transazioni!A:A,"&gt;="&amp;DATE(2024,6,1),Transazioni!A:A,"&lt;"&amp;DATE(2024,7,1))</f>
        <v/>
      </c>
      <c r="D8" s="23">
        <f>B8-C8</f>
        <v/>
      </c>
      <c r="E8" s="24">
        <f>IF(B8&gt;0,D8/B8,0)</f>
        <v/>
      </c>
    </row>
    <row r="9">
      <c r="A9" s="7" t="inlineStr">
        <is>
          <t>Luglio</t>
        </is>
      </c>
      <c r="B9" s="8">
        <f>SUMIFS(Transazioni!E:E,Transazioni!B:B,"Entrata",Transazioni!A:A,"&gt;="&amp;DATE(2024,7,1),Transazioni!A:A,"&lt;"&amp;DATE(2024,8,1))</f>
        <v/>
      </c>
      <c r="C9" s="8">
        <f>SUMIFS(Transazioni!E:E,Transazioni!B:B,"Uscita",Transazioni!A:A,"&gt;="&amp;DATE(2024,7,1),Transazioni!A:A,"&lt;"&amp;DATE(2024,8,1))</f>
        <v/>
      </c>
      <c r="D9" s="8">
        <f>B9-C9</f>
        <v/>
      </c>
      <c r="E9" s="12">
        <f>IF(B9&gt;0,D9/B9,0)</f>
        <v/>
      </c>
    </row>
    <row r="10">
      <c r="A10" s="15" t="inlineStr">
        <is>
          <t>Agosto</t>
        </is>
      </c>
      <c r="B10" s="23">
        <f>SUMIFS(Transazioni!E:E,Transazioni!B:B,"Entrata",Transazioni!A:A,"&gt;="&amp;DATE(2024,8,1),Transazioni!A:A,"&lt;"&amp;DATE(2024,9,1))</f>
        <v/>
      </c>
      <c r="C10" s="23">
        <f>SUMIFS(Transazioni!E:E,Transazioni!B:B,"Uscita",Transazioni!A:A,"&gt;="&amp;DATE(2024,8,1),Transazioni!A:A,"&lt;"&amp;DATE(2024,9,1))</f>
        <v/>
      </c>
      <c r="D10" s="23">
        <f>B10-C10</f>
        <v/>
      </c>
      <c r="E10" s="24">
        <f>IF(B10&gt;0,D10/B10,0)</f>
        <v/>
      </c>
    </row>
    <row r="11">
      <c r="A11" s="7" t="inlineStr">
        <is>
          <t>Settembre</t>
        </is>
      </c>
      <c r="B11" s="8">
        <f>SUMIFS(Transazioni!E:E,Transazioni!B:B,"Entrata",Transazioni!A:A,"&gt;="&amp;DATE(2024,9,1),Transazioni!A:A,"&lt;"&amp;DATE(2024,10,1))</f>
        <v/>
      </c>
      <c r="C11" s="8">
        <f>SUMIFS(Transazioni!E:E,Transazioni!B:B,"Uscita",Transazioni!A:A,"&gt;="&amp;DATE(2024,9,1),Transazioni!A:A,"&lt;"&amp;DATE(2024,10,1))</f>
        <v/>
      </c>
      <c r="D11" s="8">
        <f>B11-C11</f>
        <v/>
      </c>
      <c r="E11" s="12">
        <f>IF(B11&gt;0,D11/B11,0)</f>
        <v/>
      </c>
    </row>
    <row r="12">
      <c r="A12" s="15" t="inlineStr">
        <is>
          <t>Ottobre</t>
        </is>
      </c>
      <c r="B12" s="23">
        <f>SUMIFS(Transazioni!E:E,Transazioni!B:B,"Entrata",Transazioni!A:A,"&gt;="&amp;DATE(2024,10,1),Transazioni!A:A,"&lt;"&amp;DATE(2024,11,1))</f>
        <v/>
      </c>
      <c r="C12" s="23">
        <f>SUMIFS(Transazioni!E:E,Transazioni!B:B,"Uscita",Transazioni!A:A,"&gt;="&amp;DATE(2024,10,1),Transazioni!A:A,"&lt;"&amp;DATE(2024,11,1))</f>
        <v/>
      </c>
      <c r="D12" s="23">
        <f>B12-C12</f>
        <v/>
      </c>
      <c r="E12" s="24">
        <f>IF(B12&gt;0,D12/B12,0)</f>
        <v/>
      </c>
    </row>
    <row r="13">
      <c r="A13" s="7" t="inlineStr">
        <is>
          <t>Novembre</t>
        </is>
      </c>
      <c r="B13" s="8">
        <f>SUMIFS(Transazioni!E:E,Transazioni!B:B,"Entrata",Transazioni!A:A,"&gt;="&amp;DATE(2024,11,1),Transazioni!A:A,"&lt;"&amp;DATE(2024,12,1))</f>
        <v/>
      </c>
      <c r="C13" s="8">
        <f>SUMIFS(Transazioni!E:E,Transazioni!B:B,"Uscita",Transazioni!A:A,"&gt;="&amp;DATE(2024,11,1),Transazioni!A:A,"&lt;"&amp;DATE(2024,12,1))</f>
        <v/>
      </c>
      <c r="D13" s="8">
        <f>B13-C13</f>
        <v/>
      </c>
      <c r="E13" s="12">
        <f>IF(B13&gt;0,D13/B13,0)</f>
        <v/>
      </c>
    </row>
    <row r="14">
      <c r="A14" s="15" t="inlineStr">
        <is>
          <t>Dicembre</t>
        </is>
      </c>
      <c r="B14" s="23">
        <f>SUMIFS(Transazioni!E:E,Transazioni!B:B,"Entrata",Transazioni!A:A,"&gt;="&amp;DATE(2024,12,1),Transazioni!A:A,"&lt;"&amp;DATE(2024,13,1))</f>
        <v/>
      </c>
      <c r="C14" s="23">
        <f>SUMIFS(Transazioni!E:E,Transazioni!B:B,"Uscita",Transazioni!A:A,"&gt;="&amp;DATE(2024,12,1),Transazioni!A:A,"&lt;"&amp;DATE(2024,13,1))</f>
        <v/>
      </c>
      <c r="D14" s="23">
        <f>B14-C14</f>
        <v/>
      </c>
      <c r="E14" s="24">
        <f>IF(B14&gt;0,D14/B14,0)</f>
        <v/>
      </c>
    </row>
  </sheetData>
  <mergeCells count="1">
    <mergeCell ref="A1:E1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31"/>
  <sheetViews>
    <sheetView workbookViewId="0">
      <selection activeCell="A1" sqref="A1"/>
    </sheetView>
  </sheetViews>
  <sheetFormatPr baseColWidth="8" defaultRowHeight="15"/>
  <cols>
    <col width="30" customWidth="1" min="1" max="1"/>
    <col width="60" customWidth="1" min="2" max="2"/>
    <col width="15" customWidth="1" min="3" max="3"/>
    <col width="15" customWidth="1" min="4" max="4"/>
  </cols>
  <sheetData>
    <row r="1" ht="30" customHeight="1">
      <c r="A1" s="22" t="inlineStr">
        <is>
          <t>ISTRUZIONI D'USO - GESTIONE ENTRATE E USCITE</t>
        </is>
      </c>
    </row>
    <row r="2">
      <c r="A2" t="inlineStr"/>
      <c r="B2" s="25" t="inlineStr"/>
    </row>
    <row r="3">
      <c r="A3" s="26" t="inlineStr">
        <is>
          <t>BENVENUTO!</t>
        </is>
      </c>
      <c r="B3" s="25" t="n"/>
    </row>
    <row r="4">
      <c r="A4" t="inlineStr"/>
      <c r="B4" s="25" t="inlineStr"/>
    </row>
    <row r="5">
      <c r="A5" s="27" t="inlineStr">
        <is>
          <t>1. INSERIMENTO TRANSAZIONI</t>
        </is>
      </c>
      <c r="B5" s="25" t="n"/>
    </row>
    <row r="6">
      <c r="A6" t="inlineStr"/>
      <c r="B6" s="25" t="inlineStr">
        <is>
          <t>• Vai al foglio 'Transazioni'</t>
        </is>
      </c>
    </row>
    <row r="7">
      <c r="A7" t="inlineStr"/>
      <c r="B7" s="25" t="inlineStr">
        <is>
          <t>• Inserisci le tue entrate e uscite quotidiane</t>
        </is>
      </c>
    </row>
    <row r="8">
      <c r="A8" t="inlineStr"/>
      <c r="B8" s="25" t="inlineStr">
        <is>
          <t>• Compila: Data, Tipo (Entrata/Uscita), Categoria, Descrizione, Importo</t>
        </is>
      </c>
    </row>
    <row r="9">
      <c r="A9" t="inlineStr"/>
      <c r="B9" s="25" t="inlineStr">
        <is>
          <t>• Usa i menu a tendina per Tipo e Categoria</t>
        </is>
      </c>
    </row>
    <row r="10">
      <c r="A10" t="inlineStr"/>
      <c r="B10" s="25" t="inlineStr"/>
    </row>
    <row r="11">
      <c r="A11" s="27" t="inlineStr">
        <is>
          <t>2. VISUALIZZAZIONE DASHBOARD</t>
        </is>
      </c>
      <c r="B11" s="25" t="n"/>
    </row>
    <row r="12">
      <c r="A12" t="inlineStr"/>
      <c r="B12" s="25" t="inlineStr">
        <is>
          <t>• Il foglio 'Dashboard' mostra un riepilogo automatico</t>
        </is>
      </c>
    </row>
    <row r="13">
      <c r="A13" t="inlineStr"/>
      <c r="B13" s="25" t="inlineStr">
        <is>
          <t>• Vedi totali, saldi e grafici aggiornati in tempo reale</t>
        </is>
      </c>
    </row>
    <row r="14">
      <c r="A14" t="inlineStr"/>
      <c r="B14" s="25" t="inlineStr">
        <is>
          <t>• Analizza le spese per categoria</t>
        </is>
      </c>
    </row>
    <row r="15">
      <c r="A15" t="inlineStr"/>
      <c r="B15" s="25" t="inlineStr"/>
    </row>
    <row r="16">
      <c r="A16" s="27" t="inlineStr">
        <is>
          <t>3. REPORT MENSILE</t>
        </is>
      </c>
      <c r="B16" s="25" t="n"/>
    </row>
    <row r="17">
      <c r="A17" t="inlineStr"/>
      <c r="B17" s="25" t="inlineStr">
        <is>
          <t>• Il foglio 'Report Mensile' mostra l'andamento mese per mese</t>
        </is>
      </c>
    </row>
    <row r="18">
      <c r="A18" t="inlineStr"/>
      <c r="B18" s="25" t="inlineStr">
        <is>
          <t>• Confronta entrate e uscite nel tempo</t>
        </is>
      </c>
    </row>
    <row r="19">
      <c r="A19" t="inlineStr"/>
      <c r="B19" s="25" t="inlineStr">
        <is>
          <t>• Monitora la percentuale di risparmio</t>
        </is>
      </c>
    </row>
    <row r="20">
      <c r="A20" t="inlineStr"/>
      <c r="B20" s="25" t="inlineStr"/>
    </row>
    <row r="21">
      <c r="A21" s="27" t="inlineStr">
        <is>
          <t>4. CATEGORIE PERSONALIZZATE</t>
        </is>
      </c>
      <c r="B21" s="25" t="n"/>
    </row>
    <row r="22">
      <c r="A22" t="inlineStr"/>
      <c r="B22" s="25" t="inlineStr">
        <is>
          <t>• Puoi modificare le categorie nel foglio 'Categorie'</t>
        </is>
      </c>
    </row>
    <row r="23">
      <c r="A23" t="inlineStr"/>
      <c r="B23" s="25" t="inlineStr">
        <is>
          <t>• Aggiungi nuove voci secondo le tue esigenze</t>
        </is>
      </c>
    </row>
    <row r="24">
      <c r="A24" t="inlineStr"/>
      <c r="B24" s="25" t="inlineStr"/>
    </row>
    <row r="25">
      <c r="A25" s="27" t="inlineStr">
        <is>
          <t>5. CONSIGLI UTILI</t>
        </is>
      </c>
      <c r="B25" s="25" t="n"/>
    </row>
    <row r="26">
      <c r="A26" t="inlineStr"/>
      <c r="B26" s="25" t="inlineStr">
        <is>
          <t>• Inserisci le transazioni regolarmente per risultati accurati</t>
        </is>
      </c>
    </row>
    <row r="27">
      <c r="A27" t="inlineStr"/>
      <c r="B27" s="25" t="inlineStr">
        <is>
          <t>• Usa descrizioni chiare per ritrovare facilmente le spese</t>
        </is>
      </c>
    </row>
    <row r="28">
      <c r="A28" t="inlineStr"/>
      <c r="B28" s="25" t="inlineStr">
        <is>
          <t>• Monitora il saldo netto per mantenere un budget positivo</t>
        </is>
      </c>
    </row>
    <row r="29">
      <c r="A29" t="inlineStr"/>
      <c r="B29" s="25" t="inlineStr">
        <is>
          <t>• Analizza le percentuali per identificare aree di risparmio</t>
        </is>
      </c>
    </row>
    <row r="30">
      <c r="A30" t="inlineStr"/>
      <c r="B30" s="25" t="inlineStr"/>
    </row>
    <row r="31">
      <c r="A31" s="26" t="inlineStr">
        <is>
          <t>SUPPORTO</t>
        </is>
      </c>
      <c r="B31" s="25" t="n"/>
    </row>
  </sheetData>
  <mergeCells count="8">
    <mergeCell ref="A1:D1"/>
    <mergeCell ref="A3:D3"/>
    <mergeCell ref="A5:D5"/>
    <mergeCell ref="A11:D11"/>
    <mergeCell ref="A16:D16"/>
    <mergeCell ref="A21:D21"/>
    <mergeCell ref="A25:D25"/>
    <mergeCell ref="A31:D3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2026-01-09T19:16:55Z</dcterms:created>
  <dcterms:modified xmlns:dcterms="http://purl.org/dc/terms/" xmlns:xsi="http://www.w3.org/2001/XMLSchema-instance" xsi:type="dcterms:W3CDTF">2026-01-09T19:16:55Z</dcterms:modified>
</cp:coreProperties>
</file>